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_LICITAÇÃO\LOTE 06 - AGRESTE SETENTRIONAL\PLANILHA MODELO\"/>
    </mc:Choice>
  </mc:AlternateContent>
  <bookViews>
    <workbookView xWindow="0" yWindow="0" windowWidth="28800" windowHeight="1221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ORÇAMENTO!$A$1:$T$357</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54" i="1" l="1"/>
  <c r="L347" i="1"/>
  <c r="K347" i="1"/>
  <c r="J347" i="1"/>
  <c r="I347" i="1"/>
  <c r="G347" i="1"/>
  <c r="H347" i="1" s="1"/>
  <c r="E347" i="1"/>
  <c r="F347" i="1" s="1"/>
  <c r="D347" i="1" s="1"/>
  <c r="B347" i="1"/>
  <c r="L346" i="1"/>
  <c r="K346" i="1"/>
  <c r="J346" i="1"/>
  <c r="I346" i="1"/>
  <c r="G346" i="1"/>
  <c r="H346" i="1" s="1"/>
  <c r="E346" i="1"/>
  <c r="F346" i="1" s="1"/>
  <c r="D346" i="1" s="1"/>
  <c r="B346" i="1"/>
  <c r="L345" i="1"/>
  <c r="K345" i="1"/>
  <c r="J345" i="1"/>
  <c r="I345" i="1"/>
  <c r="G345" i="1"/>
  <c r="H345" i="1" s="1"/>
  <c r="E345" i="1"/>
  <c r="F345" i="1" s="1"/>
  <c r="D345" i="1" s="1"/>
  <c r="B345" i="1"/>
  <c r="L344" i="1"/>
  <c r="K344" i="1"/>
  <c r="J344" i="1"/>
  <c r="I344" i="1"/>
  <c r="G344" i="1"/>
  <c r="H344" i="1" s="1"/>
  <c r="E344" i="1"/>
  <c r="F344" i="1" s="1"/>
  <c r="D344" i="1"/>
  <c r="B344" i="1"/>
  <c r="L343" i="1"/>
  <c r="K343" i="1"/>
  <c r="J343" i="1"/>
  <c r="I343" i="1"/>
  <c r="G343" i="1"/>
  <c r="H343" i="1" s="1"/>
  <c r="E343" i="1"/>
  <c r="F343" i="1" s="1"/>
  <c r="D343" i="1" s="1"/>
  <c r="B343" i="1"/>
  <c r="L342" i="1"/>
  <c r="K342" i="1"/>
  <c r="J342" i="1"/>
  <c r="I342" i="1"/>
  <c r="G342" i="1"/>
  <c r="H342" i="1" s="1"/>
  <c r="E342" i="1"/>
  <c r="F342" i="1" s="1"/>
  <c r="D342" i="1" s="1"/>
  <c r="B342" i="1"/>
  <c r="L341" i="1"/>
  <c r="K341" i="1"/>
  <c r="J341" i="1"/>
  <c r="I341" i="1"/>
  <c r="G341" i="1"/>
  <c r="H341" i="1" s="1"/>
  <c r="E341" i="1"/>
  <c r="F341" i="1" s="1"/>
  <c r="D341" i="1" s="1"/>
  <c r="B341" i="1"/>
  <c r="L340" i="1"/>
  <c r="K340" i="1"/>
  <c r="J340" i="1"/>
  <c r="I340" i="1"/>
  <c r="G340" i="1"/>
  <c r="H340" i="1" s="1"/>
  <c r="E340" i="1"/>
  <c r="F340" i="1" s="1"/>
  <c r="D340" i="1"/>
  <c r="B340" i="1"/>
  <c r="L339" i="1"/>
  <c r="K339" i="1"/>
  <c r="J339" i="1"/>
  <c r="I339" i="1"/>
  <c r="G339" i="1"/>
  <c r="H339" i="1" s="1"/>
  <c r="E339" i="1"/>
  <c r="F339" i="1" s="1"/>
  <c r="D339" i="1" s="1"/>
  <c r="B339" i="1"/>
  <c r="L338" i="1"/>
  <c r="K338" i="1"/>
  <c r="J338" i="1"/>
  <c r="I338" i="1"/>
  <c r="G338" i="1"/>
  <c r="H338" i="1" s="1"/>
  <c r="E338" i="1"/>
  <c r="F338" i="1" s="1"/>
  <c r="D338" i="1" s="1"/>
  <c r="B338" i="1"/>
  <c r="L337" i="1"/>
  <c r="K337" i="1"/>
  <c r="J337" i="1"/>
  <c r="I337" i="1"/>
  <c r="G337" i="1"/>
  <c r="H337" i="1" s="1"/>
  <c r="E337" i="1"/>
  <c r="F337" i="1" s="1"/>
  <c r="D337" i="1" s="1"/>
  <c r="B337" i="1"/>
  <c r="L335" i="1"/>
  <c r="K335" i="1"/>
  <c r="J335" i="1"/>
  <c r="I335" i="1"/>
  <c r="G335" i="1"/>
  <c r="H335" i="1" s="1"/>
  <c r="E335" i="1"/>
  <c r="F335" i="1" s="1"/>
  <c r="D335" i="1" s="1"/>
  <c r="B335" i="1"/>
  <c r="L334" i="1"/>
  <c r="K334" i="1"/>
  <c r="J334" i="1"/>
  <c r="I334" i="1"/>
  <c r="G334" i="1"/>
  <c r="H334" i="1" s="1"/>
  <c r="E334" i="1"/>
  <c r="F334" i="1" s="1"/>
  <c r="D334" i="1" s="1"/>
  <c r="B334" i="1"/>
  <c r="L333" i="1"/>
  <c r="K333" i="1"/>
  <c r="J333" i="1"/>
  <c r="I333" i="1"/>
  <c r="G333" i="1"/>
  <c r="H333" i="1" s="1"/>
  <c r="E333" i="1"/>
  <c r="F333" i="1" s="1"/>
  <c r="D333" i="1" s="1"/>
  <c r="B333" i="1"/>
  <c r="L332" i="1"/>
  <c r="K332" i="1"/>
  <c r="J332" i="1"/>
  <c r="I332" i="1"/>
  <c r="G332" i="1"/>
  <c r="H332" i="1" s="1"/>
  <c r="E332" i="1"/>
  <c r="F332" i="1" s="1"/>
  <c r="D332" i="1"/>
  <c r="B332" i="1"/>
  <c r="L331" i="1"/>
  <c r="K331" i="1"/>
  <c r="J331" i="1"/>
  <c r="I331" i="1"/>
  <c r="G331" i="1"/>
  <c r="H331" i="1" s="1"/>
  <c r="E331" i="1"/>
  <c r="F331" i="1" s="1"/>
  <c r="D331" i="1" s="1"/>
  <c r="B331" i="1"/>
  <c r="L330" i="1"/>
  <c r="K330" i="1"/>
  <c r="J330" i="1"/>
  <c r="I330" i="1"/>
  <c r="G330" i="1"/>
  <c r="H330" i="1" s="1"/>
  <c r="E330" i="1"/>
  <c r="F330" i="1" s="1"/>
  <c r="D330" i="1" s="1"/>
  <c r="B330" i="1"/>
  <c r="L328" i="1"/>
  <c r="K328" i="1"/>
  <c r="J328" i="1"/>
  <c r="I328" i="1"/>
  <c r="G328" i="1"/>
  <c r="H328" i="1" s="1"/>
  <c r="E328" i="1"/>
  <c r="F328" i="1" s="1"/>
  <c r="D328" i="1" s="1"/>
  <c r="B328" i="1"/>
  <c r="L327" i="1"/>
  <c r="K327" i="1"/>
  <c r="J327" i="1"/>
  <c r="I327" i="1"/>
  <c r="G327" i="1"/>
  <c r="H327" i="1" s="1"/>
  <c r="E327" i="1"/>
  <c r="F327" i="1" s="1"/>
  <c r="D327" i="1" s="1"/>
  <c r="B327" i="1"/>
  <c r="L326" i="1"/>
  <c r="K326" i="1"/>
  <c r="J326" i="1"/>
  <c r="I326" i="1"/>
  <c r="G326" i="1"/>
  <c r="H326" i="1" s="1"/>
  <c r="E326" i="1"/>
  <c r="F326" i="1" s="1"/>
  <c r="D326" i="1" s="1"/>
  <c r="B326" i="1"/>
  <c r="L325" i="1"/>
  <c r="K325" i="1"/>
  <c r="J325" i="1"/>
  <c r="I325" i="1"/>
  <c r="G325" i="1"/>
  <c r="H325" i="1" s="1"/>
  <c r="E325" i="1"/>
  <c r="F325" i="1" s="1"/>
  <c r="D325" i="1" s="1"/>
  <c r="B325" i="1"/>
  <c r="L324" i="1"/>
  <c r="K324" i="1"/>
  <c r="J324" i="1"/>
  <c r="I324" i="1"/>
  <c r="G324" i="1"/>
  <c r="H324" i="1" s="1"/>
  <c r="E324" i="1"/>
  <c r="F324" i="1" s="1"/>
  <c r="D324" i="1" s="1"/>
  <c r="B324" i="1"/>
  <c r="L323" i="1"/>
  <c r="K323" i="1"/>
  <c r="J323" i="1"/>
  <c r="I323" i="1"/>
  <c r="G323" i="1"/>
  <c r="H323" i="1" s="1"/>
  <c r="E323" i="1"/>
  <c r="F323" i="1" s="1"/>
  <c r="D323" i="1" s="1"/>
  <c r="B323" i="1"/>
  <c r="L322" i="1"/>
  <c r="K322" i="1"/>
  <c r="J322" i="1"/>
  <c r="I322" i="1"/>
  <c r="G322" i="1"/>
  <c r="H322" i="1" s="1"/>
  <c r="E322" i="1"/>
  <c r="F322" i="1" s="1"/>
  <c r="D322" i="1" s="1"/>
  <c r="B322" i="1"/>
  <c r="L321" i="1"/>
  <c r="K321" i="1"/>
  <c r="J321" i="1"/>
  <c r="I321" i="1"/>
  <c r="G321" i="1"/>
  <c r="H321" i="1" s="1"/>
  <c r="E321" i="1"/>
  <c r="F321" i="1" s="1"/>
  <c r="D321" i="1" s="1"/>
  <c r="B321" i="1"/>
  <c r="L320" i="1"/>
  <c r="K320" i="1"/>
  <c r="J320" i="1"/>
  <c r="I320" i="1"/>
  <c r="G320" i="1"/>
  <c r="H320" i="1" s="1"/>
  <c r="E320" i="1"/>
  <c r="F320" i="1" s="1"/>
  <c r="D320" i="1" s="1"/>
  <c r="B320" i="1"/>
  <c r="L318" i="1"/>
  <c r="K318" i="1"/>
  <c r="J318" i="1"/>
  <c r="I318" i="1"/>
  <c r="G318" i="1"/>
  <c r="H318" i="1" s="1"/>
  <c r="E318" i="1"/>
  <c r="F318" i="1" s="1"/>
  <c r="D318" i="1" s="1"/>
  <c r="B318" i="1"/>
  <c r="L317" i="1"/>
  <c r="K317" i="1"/>
  <c r="J317" i="1"/>
  <c r="I317" i="1"/>
  <c r="G317" i="1"/>
  <c r="H317" i="1" s="1"/>
  <c r="E317" i="1"/>
  <c r="F317" i="1" s="1"/>
  <c r="D317" i="1" s="1"/>
  <c r="B317" i="1"/>
  <c r="L316" i="1"/>
  <c r="K316" i="1"/>
  <c r="J316" i="1"/>
  <c r="I316" i="1"/>
  <c r="G316" i="1"/>
  <c r="H316" i="1" s="1"/>
  <c r="E316" i="1"/>
  <c r="F316" i="1" s="1"/>
  <c r="D316" i="1" s="1"/>
  <c r="B316" i="1"/>
  <c r="L315" i="1"/>
  <c r="K315" i="1"/>
  <c r="J315" i="1"/>
  <c r="I315" i="1"/>
  <c r="G315" i="1"/>
  <c r="H315" i="1" s="1"/>
  <c r="E315" i="1"/>
  <c r="F315" i="1" s="1"/>
  <c r="D315" i="1"/>
  <c r="B315" i="1"/>
  <c r="L314" i="1"/>
  <c r="K314" i="1"/>
  <c r="J314" i="1"/>
  <c r="I314" i="1"/>
  <c r="G314" i="1"/>
  <c r="H314" i="1" s="1"/>
  <c r="E314" i="1"/>
  <c r="F314" i="1" s="1"/>
  <c r="D314" i="1" s="1"/>
  <c r="B314" i="1"/>
  <c r="L313" i="1"/>
  <c r="K313" i="1"/>
  <c r="J313" i="1"/>
  <c r="I313" i="1"/>
  <c r="G313" i="1"/>
  <c r="H313" i="1" s="1"/>
  <c r="E313" i="1"/>
  <c r="F313" i="1" s="1"/>
  <c r="D313" i="1" s="1"/>
  <c r="B313" i="1"/>
  <c r="L312" i="1"/>
  <c r="K312" i="1"/>
  <c r="J312" i="1"/>
  <c r="I312" i="1"/>
  <c r="G312" i="1"/>
  <c r="H312" i="1" s="1"/>
  <c r="E312" i="1"/>
  <c r="F312" i="1" s="1"/>
  <c r="D312" i="1" s="1"/>
  <c r="B312" i="1"/>
  <c r="L311" i="1"/>
  <c r="K311" i="1"/>
  <c r="J311" i="1"/>
  <c r="I311" i="1"/>
  <c r="G311" i="1"/>
  <c r="H311" i="1" s="1"/>
  <c r="E311" i="1"/>
  <c r="F311" i="1" s="1"/>
  <c r="D311" i="1" s="1"/>
  <c r="B311" i="1"/>
  <c r="L310" i="1"/>
  <c r="K310" i="1"/>
  <c r="J310" i="1"/>
  <c r="I310" i="1"/>
  <c r="G310" i="1"/>
  <c r="H310" i="1" s="1"/>
  <c r="E310" i="1"/>
  <c r="F310" i="1" s="1"/>
  <c r="D310" i="1" s="1"/>
  <c r="B310" i="1"/>
  <c r="L309" i="1"/>
  <c r="K309" i="1"/>
  <c r="J309" i="1"/>
  <c r="I309" i="1"/>
  <c r="G309" i="1"/>
  <c r="H309" i="1" s="1"/>
  <c r="E309" i="1"/>
  <c r="F309" i="1" s="1"/>
  <c r="D309" i="1" s="1"/>
  <c r="B309" i="1"/>
  <c r="L308" i="1"/>
  <c r="K308" i="1"/>
  <c r="J308" i="1"/>
  <c r="I308" i="1"/>
  <c r="G308" i="1"/>
  <c r="H308" i="1" s="1"/>
  <c r="E308" i="1"/>
  <c r="F308" i="1" s="1"/>
  <c r="D308" i="1" s="1"/>
  <c r="B308" i="1"/>
  <c r="L307" i="1"/>
  <c r="K307" i="1"/>
  <c r="J307" i="1"/>
  <c r="I307" i="1"/>
  <c r="G307" i="1"/>
  <c r="H307" i="1" s="1"/>
  <c r="E307" i="1"/>
  <c r="F307" i="1" s="1"/>
  <c r="D307" i="1" s="1"/>
  <c r="B307" i="1"/>
  <c r="L306" i="1"/>
  <c r="K306" i="1"/>
  <c r="J306" i="1"/>
  <c r="I306" i="1"/>
  <c r="G306" i="1"/>
  <c r="H306" i="1" s="1"/>
  <c r="E306" i="1"/>
  <c r="F306" i="1" s="1"/>
  <c r="D306" i="1" s="1"/>
  <c r="B306" i="1"/>
  <c r="L305" i="1"/>
  <c r="K305" i="1"/>
  <c r="J305" i="1"/>
  <c r="I305" i="1"/>
  <c r="G305" i="1"/>
  <c r="H305" i="1" s="1"/>
  <c r="E305" i="1"/>
  <c r="F305" i="1" s="1"/>
  <c r="D305" i="1" s="1"/>
  <c r="B305" i="1"/>
  <c r="L303" i="1"/>
  <c r="K303" i="1"/>
  <c r="J303" i="1"/>
  <c r="I303" i="1"/>
  <c r="G303" i="1"/>
  <c r="H303" i="1" s="1"/>
  <c r="E303" i="1"/>
  <c r="F303" i="1" s="1"/>
  <c r="D303" i="1" s="1"/>
  <c r="B303" i="1"/>
  <c r="L301" i="1"/>
  <c r="K301" i="1"/>
  <c r="J301" i="1"/>
  <c r="I301" i="1"/>
  <c r="G301" i="1"/>
  <c r="H301" i="1" s="1"/>
  <c r="E301" i="1"/>
  <c r="F301" i="1" s="1"/>
  <c r="D301" i="1" s="1"/>
  <c r="B301" i="1"/>
  <c r="L299" i="1"/>
  <c r="K299" i="1"/>
  <c r="J299" i="1"/>
  <c r="I299" i="1"/>
  <c r="G299" i="1"/>
  <c r="H299" i="1" s="1"/>
  <c r="E299" i="1"/>
  <c r="F299" i="1" s="1"/>
  <c r="D299" i="1" s="1"/>
  <c r="B299" i="1"/>
  <c r="L298" i="1"/>
  <c r="K298" i="1"/>
  <c r="J298" i="1"/>
  <c r="I298" i="1"/>
  <c r="G298" i="1"/>
  <c r="H298" i="1" s="1"/>
  <c r="E298" i="1"/>
  <c r="F298" i="1" s="1"/>
  <c r="D298" i="1"/>
  <c r="B298" i="1"/>
  <c r="L297" i="1"/>
  <c r="K297" i="1"/>
  <c r="J297" i="1"/>
  <c r="I297" i="1"/>
  <c r="G297" i="1"/>
  <c r="H297" i="1" s="1"/>
  <c r="E297" i="1"/>
  <c r="F297" i="1" s="1"/>
  <c r="D297" i="1" s="1"/>
  <c r="B297" i="1"/>
  <c r="L295" i="1"/>
  <c r="K295" i="1"/>
  <c r="J295" i="1"/>
  <c r="I295" i="1"/>
  <c r="G295" i="1"/>
  <c r="H295" i="1" s="1"/>
  <c r="E295" i="1"/>
  <c r="F295" i="1" s="1"/>
  <c r="D295" i="1" s="1"/>
  <c r="B295" i="1"/>
  <c r="L292" i="1"/>
  <c r="K292" i="1"/>
  <c r="J292" i="1"/>
  <c r="I292" i="1"/>
  <c r="G292" i="1"/>
  <c r="H292" i="1" s="1"/>
  <c r="E292" i="1"/>
  <c r="F292" i="1" s="1"/>
  <c r="D292" i="1" s="1"/>
  <c r="B292" i="1"/>
  <c r="L291" i="1"/>
  <c r="K291" i="1"/>
  <c r="J291" i="1"/>
  <c r="I291" i="1"/>
  <c r="G291" i="1"/>
  <c r="H291" i="1" s="1"/>
  <c r="E291" i="1"/>
  <c r="F291" i="1" s="1"/>
  <c r="D291" i="1" s="1"/>
  <c r="B291" i="1"/>
  <c r="L290" i="1"/>
  <c r="K290" i="1"/>
  <c r="J290" i="1"/>
  <c r="I290" i="1"/>
  <c r="G290" i="1"/>
  <c r="H290" i="1" s="1"/>
  <c r="E290" i="1"/>
  <c r="F290" i="1" s="1"/>
  <c r="D290" i="1" s="1"/>
  <c r="B290" i="1"/>
  <c r="L289" i="1"/>
  <c r="K289" i="1"/>
  <c r="J289" i="1"/>
  <c r="I289" i="1"/>
  <c r="G289" i="1"/>
  <c r="H289" i="1" s="1"/>
  <c r="E289" i="1"/>
  <c r="F289" i="1" s="1"/>
  <c r="D289" i="1" s="1"/>
  <c r="B289" i="1"/>
  <c r="L288" i="1"/>
  <c r="K288" i="1"/>
  <c r="J288" i="1"/>
  <c r="I288" i="1"/>
  <c r="G288" i="1"/>
  <c r="H288" i="1" s="1"/>
  <c r="E288" i="1"/>
  <c r="F288" i="1" s="1"/>
  <c r="D288" i="1" s="1"/>
  <c r="B288" i="1"/>
  <c r="L287" i="1"/>
  <c r="K287" i="1"/>
  <c r="J287" i="1"/>
  <c r="I287" i="1"/>
  <c r="G287" i="1"/>
  <c r="H287" i="1" s="1"/>
  <c r="E287" i="1"/>
  <c r="F287" i="1" s="1"/>
  <c r="D287" i="1" s="1"/>
  <c r="B287" i="1"/>
  <c r="L286" i="1"/>
  <c r="K286" i="1"/>
  <c r="J286" i="1"/>
  <c r="I286" i="1"/>
  <c r="G286" i="1"/>
  <c r="H286" i="1" s="1"/>
  <c r="E286" i="1"/>
  <c r="F286" i="1" s="1"/>
  <c r="D286" i="1" s="1"/>
  <c r="B286" i="1"/>
  <c r="L285" i="1"/>
  <c r="K285" i="1"/>
  <c r="J285" i="1"/>
  <c r="I285" i="1"/>
  <c r="G285" i="1"/>
  <c r="H285" i="1" s="1"/>
  <c r="E285" i="1"/>
  <c r="F285" i="1" s="1"/>
  <c r="D285" i="1" s="1"/>
  <c r="B285" i="1"/>
  <c r="L284" i="1"/>
  <c r="K284" i="1"/>
  <c r="J284" i="1"/>
  <c r="I284" i="1"/>
  <c r="G284" i="1"/>
  <c r="H284" i="1" s="1"/>
  <c r="E284" i="1"/>
  <c r="F284" i="1" s="1"/>
  <c r="D284" i="1" s="1"/>
  <c r="B284" i="1"/>
  <c r="L283" i="1"/>
  <c r="K283" i="1"/>
  <c r="J283" i="1"/>
  <c r="I283" i="1"/>
  <c r="G283" i="1"/>
  <c r="H283" i="1" s="1"/>
  <c r="E283" i="1"/>
  <c r="F283" i="1" s="1"/>
  <c r="D283" i="1" s="1"/>
  <c r="B283" i="1"/>
  <c r="L282" i="1"/>
  <c r="K282" i="1"/>
  <c r="J282" i="1"/>
  <c r="I282" i="1"/>
  <c r="G282" i="1"/>
  <c r="H282" i="1" s="1"/>
  <c r="E282" i="1"/>
  <c r="F282" i="1" s="1"/>
  <c r="D282" i="1" s="1"/>
  <c r="B282" i="1"/>
  <c r="L281" i="1"/>
  <c r="K281" i="1"/>
  <c r="J281" i="1"/>
  <c r="I281" i="1"/>
  <c r="G281" i="1"/>
  <c r="H281" i="1" s="1"/>
  <c r="E281" i="1"/>
  <c r="F281" i="1" s="1"/>
  <c r="D281" i="1"/>
  <c r="B281" i="1"/>
  <c r="L279" i="1"/>
  <c r="K279" i="1"/>
  <c r="J279" i="1"/>
  <c r="I279" i="1"/>
  <c r="G279" i="1"/>
  <c r="H279" i="1" s="1"/>
  <c r="E279" i="1"/>
  <c r="F279" i="1" s="1"/>
  <c r="D279" i="1" s="1"/>
  <c r="B279" i="1"/>
  <c r="L278" i="1"/>
  <c r="K278" i="1"/>
  <c r="J278" i="1"/>
  <c r="I278" i="1"/>
  <c r="G278" i="1"/>
  <c r="H278" i="1" s="1"/>
  <c r="E278" i="1"/>
  <c r="F278" i="1" s="1"/>
  <c r="D278" i="1" s="1"/>
  <c r="B278" i="1"/>
  <c r="L277" i="1"/>
  <c r="K277" i="1"/>
  <c r="J277" i="1"/>
  <c r="I277" i="1"/>
  <c r="G277" i="1"/>
  <c r="H277" i="1" s="1"/>
  <c r="E277" i="1"/>
  <c r="F277" i="1" s="1"/>
  <c r="D277" i="1" s="1"/>
  <c r="B277" i="1"/>
  <c r="L276" i="1"/>
  <c r="K276" i="1"/>
  <c r="J276" i="1"/>
  <c r="I276" i="1"/>
  <c r="G276" i="1"/>
  <c r="H276" i="1" s="1"/>
  <c r="E276" i="1"/>
  <c r="F276" i="1" s="1"/>
  <c r="D276" i="1" s="1"/>
  <c r="B276" i="1"/>
  <c r="L275" i="1"/>
  <c r="K275" i="1"/>
  <c r="J275" i="1"/>
  <c r="I275" i="1"/>
  <c r="G275" i="1"/>
  <c r="H275" i="1" s="1"/>
  <c r="E275" i="1"/>
  <c r="F275" i="1" s="1"/>
  <c r="D275" i="1" s="1"/>
  <c r="B275" i="1"/>
  <c r="L274" i="1"/>
  <c r="K274" i="1"/>
  <c r="J274" i="1"/>
  <c r="I274" i="1"/>
  <c r="G274" i="1"/>
  <c r="H274" i="1" s="1"/>
  <c r="E274" i="1"/>
  <c r="F274" i="1" s="1"/>
  <c r="D274" i="1" s="1"/>
  <c r="B274" i="1"/>
  <c r="L273" i="1"/>
  <c r="K273" i="1"/>
  <c r="J273" i="1"/>
  <c r="I273" i="1"/>
  <c r="G273" i="1"/>
  <c r="H273" i="1" s="1"/>
  <c r="E273" i="1"/>
  <c r="F273" i="1" s="1"/>
  <c r="D273" i="1" s="1"/>
  <c r="B273" i="1"/>
  <c r="L272" i="1"/>
  <c r="K272" i="1"/>
  <c r="J272" i="1"/>
  <c r="I272" i="1"/>
  <c r="G272" i="1"/>
  <c r="H272" i="1" s="1"/>
  <c r="E272" i="1"/>
  <c r="F272" i="1" s="1"/>
  <c r="D272" i="1" s="1"/>
  <c r="B272" i="1"/>
  <c r="L271" i="1"/>
  <c r="K271" i="1"/>
  <c r="J271" i="1"/>
  <c r="I271" i="1"/>
  <c r="G271" i="1"/>
  <c r="H271" i="1" s="1"/>
  <c r="E271" i="1"/>
  <c r="F271" i="1" s="1"/>
  <c r="D271" i="1" s="1"/>
  <c r="B271" i="1"/>
  <c r="L269" i="1"/>
  <c r="K269" i="1"/>
  <c r="J269" i="1"/>
  <c r="I269" i="1"/>
  <c r="G269" i="1"/>
  <c r="H269" i="1" s="1"/>
  <c r="E269" i="1"/>
  <c r="F269" i="1" s="1"/>
  <c r="D269" i="1" s="1"/>
  <c r="B269" i="1"/>
  <c r="L268" i="1"/>
  <c r="K268" i="1"/>
  <c r="J268" i="1"/>
  <c r="I268" i="1"/>
  <c r="G268" i="1"/>
  <c r="H268" i="1" s="1"/>
  <c r="E268" i="1"/>
  <c r="F268" i="1" s="1"/>
  <c r="D268" i="1" s="1"/>
  <c r="B268" i="1"/>
  <c r="L267" i="1"/>
  <c r="K267" i="1"/>
  <c r="J267" i="1"/>
  <c r="I267" i="1"/>
  <c r="G267" i="1"/>
  <c r="H267" i="1" s="1"/>
  <c r="E267" i="1"/>
  <c r="F267" i="1" s="1"/>
  <c r="D267" i="1" s="1"/>
  <c r="B267" i="1"/>
  <c r="L266" i="1"/>
  <c r="K266" i="1"/>
  <c r="J266" i="1"/>
  <c r="I266" i="1"/>
  <c r="G266" i="1"/>
  <c r="H266" i="1" s="1"/>
  <c r="E266" i="1"/>
  <c r="F266" i="1" s="1"/>
  <c r="D266" i="1" s="1"/>
  <c r="B266" i="1"/>
  <c r="L265" i="1"/>
  <c r="K265" i="1"/>
  <c r="J265" i="1"/>
  <c r="I265" i="1"/>
  <c r="G265" i="1"/>
  <c r="H265" i="1" s="1"/>
  <c r="E265" i="1"/>
  <c r="F265" i="1" s="1"/>
  <c r="D265" i="1" s="1"/>
  <c r="B265" i="1"/>
  <c r="L264" i="1"/>
  <c r="K264" i="1"/>
  <c r="J264" i="1"/>
  <c r="I264" i="1"/>
  <c r="G264" i="1"/>
  <c r="H264" i="1" s="1"/>
  <c r="E264" i="1"/>
  <c r="F264" i="1" s="1"/>
  <c r="D264" i="1" s="1"/>
  <c r="B264" i="1"/>
  <c r="L263" i="1"/>
  <c r="K263" i="1"/>
  <c r="J263" i="1"/>
  <c r="I263" i="1"/>
  <c r="G263" i="1"/>
  <c r="H263" i="1" s="1"/>
  <c r="E263" i="1"/>
  <c r="F263" i="1" s="1"/>
  <c r="D263" i="1" s="1"/>
  <c r="B263" i="1"/>
  <c r="L262" i="1"/>
  <c r="K262" i="1"/>
  <c r="J262" i="1"/>
  <c r="I262" i="1"/>
  <c r="G262" i="1"/>
  <c r="H262" i="1" s="1"/>
  <c r="E262" i="1"/>
  <c r="F262" i="1" s="1"/>
  <c r="D262" i="1" s="1"/>
  <c r="B262" i="1"/>
  <c r="L261" i="1"/>
  <c r="K261" i="1"/>
  <c r="J261" i="1"/>
  <c r="I261" i="1"/>
  <c r="G261" i="1"/>
  <c r="H261" i="1" s="1"/>
  <c r="E261" i="1"/>
  <c r="F261" i="1" s="1"/>
  <c r="D261" i="1" s="1"/>
  <c r="B261" i="1"/>
  <c r="L260" i="1"/>
  <c r="K260" i="1"/>
  <c r="J260" i="1"/>
  <c r="I260" i="1"/>
  <c r="G260" i="1"/>
  <c r="H260" i="1" s="1"/>
  <c r="E260" i="1"/>
  <c r="F260" i="1" s="1"/>
  <c r="D260" i="1" s="1"/>
  <c r="B260" i="1"/>
  <c r="L259" i="1"/>
  <c r="K259" i="1"/>
  <c r="J259" i="1"/>
  <c r="I259" i="1"/>
  <c r="G259" i="1"/>
  <c r="H259" i="1" s="1"/>
  <c r="E259" i="1"/>
  <c r="F259" i="1" s="1"/>
  <c r="D259" i="1"/>
  <c r="B259" i="1"/>
  <c r="L258" i="1"/>
  <c r="K258" i="1"/>
  <c r="J258" i="1"/>
  <c r="I258" i="1"/>
  <c r="G258" i="1"/>
  <c r="H258" i="1" s="1"/>
  <c r="E258" i="1"/>
  <c r="F258" i="1" s="1"/>
  <c r="D258" i="1" s="1"/>
  <c r="B258" i="1"/>
  <c r="L257" i="1"/>
  <c r="K257" i="1"/>
  <c r="J257" i="1"/>
  <c r="I257" i="1"/>
  <c r="G257" i="1"/>
  <c r="H257" i="1" s="1"/>
  <c r="E257" i="1"/>
  <c r="F257" i="1" s="1"/>
  <c r="D257" i="1" s="1"/>
  <c r="B257" i="1"/>
  <c r="L256" i="1"/>
  <c r="K256" i="1"/>
  <c r="J256" i="1"/>
  <c r="I256" i="1"/>
  <c r="G256" i="1"/>
  <c r="H256" i="1" s="1"/>
  <c r="E256" i="1"/>
  <c r="F256" i="1" s="1"/>
  <c r="D256" i="1" s="1"/>
  <c r="B256" i="1"/>
  <c r="L255" i="1"/>
  <c r="K255" i="1"/>
  <c r="J255" i="1"/>
  <c r="I255" i="1"/>
  <c r="G255" i="1"/>
  <c r="H255" i="1" s="1"/>
  <c r="E255" i="1"/>
  <c r="F255" i="1" s="1"/>
  <c r="D255" i="1" s="1"/>
  <c r="B255" i="1"/>
  <c r="L254" i="1"/>
  <c r="K254" i="1"/>
  <c r="J254" i="1"/>
  <c r="I254" i="1"/>
  <c r="G254" i="1"/>
  <c r="H254" i="1" s="1"/>
  <c r="E254" i="1"/>
  <c r="F254" i="1" s="1"/>
  <c r="D254" i="1" s="1"/>
  <c r="B254" i="1"/>
  <c r="L252" i="1"/>
  <c r="K252" i="1"/>
  <c r="J252" i="1"/>
  <c r="I252" i="1"/>
  <c r="G252" i="1"/>
  <c r="H252" i="1" s="1"/>
  <c r="E252" i="1"/>
  <c r="F252" i="1" s="1"/>
  <c r="D252" i="1" s="1"/>
  <c r="B252" i="1"/>
  <c r="L251" i="1"/>
  <c r="K251" i="1"/>
  <c r="J251" i="1"/>
  <c r="I251" i="1"/>
  <c r="G251" i="1"/>
  <c r="H251" i="1" s="1"/>
  <c r="E251" i="1"/>
  <c r="F251" i="1" s="1"/>
  <c r="D251" i="1" s="1"/>
  <c r="B251" i="1"/>
  <c r="L250" i="1"/>
  <c r="K250" i="1"/>
  <c r="J250" i="1"/>
  <c r="I250" i="1"/>
  <c r="G250" i="1"/>
  <c r="H250" i="1" s="1"/>
  <c r="E250" i="1"/>
  <c r="F250" i="1" s="1"/>
  <c r="D250" i="1" s="1"/>
  <c r="B250" i="1"/>
  <c r="L249" i="1"/>
  <c r="K249" i="1"/>
  <c r="J249" i="1"/>
  <c r="I249" i="1"/>
  <c r="G249" i="1"/>
  <c r="H249" i="1" s="1"/>
  <c r="E249" i="1"/>
  <c r="F249" i="1" s="1"/>
  <c r="D249" i="1" s="1"/>
  <c r="B249" i="1"/>
  <c r="L248" i="1"/>
  <c r="K248" i="1"/>
  <c r="J248" i="1"/>
  <c r="I248" i="1"/>
  <c r="G248" i="1"/>
  <c r="H248" i="1" s="1"/>
  <c r="E248" i="1"/>
  <c r="F248" i="1" s="1"/>
  <c r="D248" i="1" s="1"/>
  <c r="B248" i="1"/>
  <c r="L247" i="1"/>
  <c r="K247" i="1"/>
  <c r="J247" i="1"/>
  <c r="I247" i="1"/>
  <c r="G247" i="1"/>
  <c r="H247" i="1" s="1"/>
  <c r="E247" i="1"/>
  <c r="F247" i="1" s="1"/>
  <c r="D247" i="1"/>
  <c r="B247" i="1"/>
  <c r="L246" i="1"/>
  <c r="K246" i="1"/>
  <c r="J246" i="1"/>
  <c r="I246" i="1"/>
  <c r="G246" i="1"/>
  <c r="H246" i="1" s="1"/>
  <c r="E246" i="1"/>
  <c r="F246" i="1" s="1"/>
  <c r="D246" i="1" s="1"/>
  <c r="B246" i="1"/>
  <c r="L245" i="1"/>
  <c r="K245" i="1"/>
  <c r="J245" i="1"/>
  <c r="I245" i="1"/>
  <c r="G245" i="1"/>
  <c r="H245" i="1" s="1"/>
  <c r="E245" i="1"/>
  <c r="F245" i="1" s="1"/>
  <c r="D245" i="1" s="1"/>
  <c r="B245" i="1"/>
  <c r="L243" i="1"/>
  <c r="K243" i="1"/>
  <c r="J243" i="1"/>
  <c r="I243" i="1"/>
  <c r="G243" i="1"/>
  <c r="H243" i="1" s="1"/>
  <c r="E243" i="1"/>
  <c r="F243" i="1" s="1"/>
  <c r="D243" i="1" s="1"/>
  <c r="B243" i="1"/>
  <c r="L242" i="1"/>
  <c r="K242" i="1"/>
  <c r="J242" i="1"/>
  <c r="I242" i="1"/>
  <c r="G242" i="1"/>
  <c r="H242" i="1" s="1"/>
  <c r="E242" i="1"/>
  <c r="F242" i="1" s="1"/>
  <c r="D242" i="1" s="1"/>
  <c r="B242" i="1"/>
  <c r="L241" i="1"/>
  <c r="K241" i="1"/>
  <c r="J241" i="1"/>
  <c r="I241" i="1"/>
  <c r="G241" i="1"/>
  <c r="H241" i="1" s="1"/>
  <c r="E241" i="1"/>
  <c r="F241" i="1" s="1"/>
  <c r="D241" i="1"/>
  <c r="B241" i="1"/>
  <c r="L240" i="1"/>
  <c r="K240" i="1"/>
  <c r="J240" i="1"/>
  <c r="I240" i="1"/>
  <c r="G240" i="1"/>
  <c r="H240" i="1" s="1"/>
  <c r="E240" i="1"/>
  <c r="F240" i="1" s="1"/>
  <c r="D240" i="1" s="1"/>
  <c r="B240" i="1"/>
  <c r="L239" i="1"/>
  <c r="K239" i="1"/>
  <c r="J239" i="1"/>
  <c r="I239" i="1"/>
  <c r="G239" i="1"/>
  <c r="H239" i="1" s="1"/>
  <c r="E239" i="1"/>
  <c r="F239" i="1" s="1"/>
  <c r="D239" i="1" s="1"/>
  <c r="B239" i="1"/>
  <c r="L238" i="1"/>
  <c r="K238" i="1"/>
  <c r="J238" i="1"/>
  <c r="I238" i="1"/>
  <c r="G238" i="1"/>
  <c r="H238" i="1" s="1"/>
  <c r="E238" i="1"/>
  <c r="F238" i="1" s="1"/>
  <c r="D238" i="1" s="1"/>
  <c r="B238" i="1"/>
  <c r="L237" i="1"/>
  <c r="K237" i="1"/>
  <c r="J237" i="1"/>
  <c r="I237" i="1"/>
  <c r="G237" i="1"/>
  <c r="H237" i="1" s="1"/>
  <c r="E237" i="1"/>
  <c r="F237" i="1" s="1"/>
  <c r="D237" i="1" s="1"/>
  <c r="B237" i="1"/>
  <c r="L236" i="1"/>
  <c r="K236" i="1"/>
  <c r="J236" i="1"/>
  <c r="I236" i="1"/>
  <c r="G236" i="1"/>
  <c r="H236" i="1" s="1"/>
  <c r="E236" i="1"/>
  <c r="F236" i="1" s="1"/>
  <c r="D236" i="1" s="1"/>
  <c r="B236" i="1"/>
  <c r="L235" i="1"/>
  <c r="K235" i="1"/>
  <c r="J235" i="1"/>
  <c r="I235" i="1"/>
  <c r="G235" i="1"/>
  <c r="H235" i="1" s="1"/>
  <c r="E235" i="1"/>
  <c r="F235" i="1" s="1"/>
  <c r="D235" i="1" s="1"/>
  <c r="B235" i="1"/>
  <c r="L234" i="1"/>
  <c r="K234" i="1"/>
  <c r="J234" i="1"/>
  <c r="I234" i="1"/>
  <c r="G234" i="1"/>
  <c r="H234" i="1" s="1"/>
  <c r="E234" i="1"/>
  <c r="F234" i="1" s="1"/>
  <c r="D234" i="1" s="1"/>
  <c r="B234" i="1"/>
  <c r="L233" i="1"/>
  <c r="K233" i="1"/>
  <c r="J233" i="1"/>
  <c r="I233" i="1"/>
  <c r="G233" i="1"/>
  <c r="H233" i="1" s="1"/>
  <c r="E233" i="1"/>
  <c r="F233" i="1" s="1"/>
  <c r="D233" i="1" s="1"/>
  <c r="B233" i="1"/>
  <c r="L232" i="1"/>
  <c r="K232" i="1"/>
  <c r="J232" i="1"/>
  <c r="I232" i="1"/>
  <c r="G232" i="1"/>
  <c r="H232" i="1" s="1"/>
  <c r="E232" i="1"/>
  <c r="F232" i="1" s="1"/>
  <c r="D232" i="1" s="1"/>
  <c r="B232" i="1"/>
  <c r="L231" i="1"/>
  <c r="K231" i="1"/>
  <c r="J231" i="1"/>
  <c r="I231" i="1"/>
  <c r="G231" i="1"/>
  <c r="H231" i="1" s="1"/>
  <c r="E231" i="1"/>
  <c r="F231" i="1" s="1"/>
  <c r="D231" i="1" s="1"/>
  <c r="B231" i="1"/>
  <c r="L230" i="1"/>
  <c r="K230" i="1"/>
  <c r="J230" i="1"/>
  <c r="I230" i="1"/>
  <c r="H230" i="1"/>
  <c r="E230" i="1"/>
  <c r="F230" i="1" s="1"/>
  <c r="D230" i="1" s="1"/>
  <c r="B230" i="1"/>
  <c r="L228" i="1"/>
  <c r="K228" i="1"/>
  <c r="J228" i="1"/>
  <c r="I228" i="1"/>
  <c r="G228" i="1"/>
  <c r="H228" i="1" s="1"/>
  <c r="E228" i="1"/>
  <c r="F228" i="1" s="1"/>
  <c r="D228" i="1" s="1"/>
  <c r="B228" i="1"/>
  <c r="L227" i="1"/>
  <c r="K227" i="1"/>
  <c r="J227" i="1"/>
  <c r="I227" i="1"/>
  <c r="G227" i="1"/>
  <c r="H227" i="1" s="1"/>
  <c r="E227" i="1"/>
  <c r="F227" i="1" s="1"/>
  <c r="D227" i="1" s="1"/>
  <c r="B227" i="1"/>
  <c r="L226" i="1"/>
  <c r="K226" i="1"/>
  <c r="J226" i="1"/>
  <c r="I226" i="1"/>
  <c r="G226" i="1"/>
  <c r="H226" i="1" s="1"/>
  <c r="E226" i="1"/>
  <c r="F226" i="1" s="1"/>
  <c r="D226" i="1" s="1"/>
  <c r="B226" i="1"/>
  <c r="L225" i="1"/>
  <c r="K225" i="1"/>
  <c r="J225" i="1"/>
  <c r="I225" i="1"/>
  <c r="G225" i="1"/>
  <c r="H225" i="1" s="1"/>
  <c r="E225" i="1"/>
  <c r="F225" i="1" s="1"/>
  <c r="D225" i="1" s="1"/>
  <c r="B225" i="1"/>
  <c r="L224" i="1"/>
  <c r="K224" i="1"/>
  <c r="J224" i="1"/>
  <c r="I224" i="1"/>
  <c r="G224" i="1"/>
  <c r="H224" i="1" s="1"/>
  <c r="E224" i="1"/>
  <c r="F224" i="1" s="1"/>
  <c r="D224" i="1" s="1"/>
  <c r="B224" i="1"/>
  <c r="L223" i="1"/>
  <c r="K223" i="1"/>
  <c r="J223" i="1"/>
  <c r="I223" i="1"/>
  <c r="G223" i="1"/>
  <c r="H223" i="1" s="1"/>
  <c r="E223" i="1"/>
  <c r="F223" i="1" s="1"/>
  <c r="D223" i="1" s="1"/>
  <c r="B223" i="1"/>
  <c r="L222" i="1"/>
  <c r="K222" i="1"/>
  <c r="J222" i="1"/>
  <c r="I222" i="1"/>
  <c r="G222" i="1"/>
  <c r="H222" i="1" s="1"/>
  <c r="E222" i="1"/>
  <c r="F222" i="1" s="1"/>
  <c r="D222" i="1" s="1"/>
  <c r="B222" i="1"/>
  <c r="L220" i="1"/>
  <c r="K220" i="1"/>
  <c r="J220" i="1"/>
  <c r="I220" i="1"/>
  <c r="G220" i="1"/>
  <c r="H220" i="1" s="1"/>
  <c r="E220" i="1"/>
  <c r="F220" i="1" s="1"/>
  <c r="D220" i="1" s="1"/>
  <c r="B220" i="1"/>
  <c r="L218" i="1"/>
  <c r="K218" i="1"/>
  <c r="J218" i="1"/>
  <c r="I218" i="1"/>
  <c r="G218" i="1"/>
  <c r="H218" i="1" s="1"/>
  <c r="E218" i="1"/>
  <c r="F218" i="1" s="1"/>
  <c r="D218" i="1" s="1"/>
  <c r="B218" i="1"/>
  <c r="L216" i="1"/>
  <c r="K216" i="1"/>
  <c r="J216" i="1"/>
  <c r="I216" i="1"/>
  <c r="G216" i="1"/>
  <c r="H216" i="1" s="1"/>
  <c r="E216" i="1"/>
  <c r="F216" i="1" s="1"/>
  <c r="D216" i="1"/>
  <c r="B216" i="1"/>
  <c r="L215" i="1"/>
  <c r="K215" i="1"/>
  <c r="J215" i="1"/>
  <c r="I215" i="1"/>
  <c r="G215" i="1"/>
  <c r="H215" i="1" s="1"/>
  <c r="E215" i="1"/>
  <c r="F215" i="1" s="1"/>
  <c r="D215" i="1" s="1"/>
  <c r="B215" i="1"/>
  <c r="L214" i="1"/>
  <c r="K214" i="1"/>
  <c r="J214" i="1"/>
  <c r="I214" i="1"/>
  <c r="G214" i="1"/>
  <c r="H214" i="1" s="1"/>
  <c r="E214" i="1"/>
  <c r="F214" i="1" s="1"/>
  <c r="D214" i="1" s="1"/>
  <c r="B214" i="1"/>
  <c r="L213" i="1"/>
  <c r="K213" i="1"/>
  <c r="J213" i="1"/>
  <c r="I213" i="1"/>
  <c r="G213" i="1"/>
  <c r="H213" i="1" s="1"/>
  <c r="E213" i="1"/>
  <c r="F213" i="1" s="1"/>
  <c r="D213" i="1" s="1"/>
  <c r="B213" i="1"/>
  <c r="L212" i="1"/>
  <c r="K212" i="1"/>
  <c r="J212" i="1"/>
  <c r="I212" i="1"/>
  <c r="G212" i="1"/>
  <c r="H212" i="1" s="1"/>
  <c r="E212" i="1"/>
  <c r="F212" i="1" s="1"/>
  <c r="D212" i="1" s="1"/>
  <c r="B212" i="1"/>
  <c r="L210" i="1"/>
  <c r="K210" i="1"/>
  <c r="J210" i="1"/>
  <c r="I210" i="1"/>
  <c r="G210" i="1"/>
  <c r="H210" i="1" s="1"/>
  <c r="E210" i="1"/>
  <c r="F210" i="1" s="1"/>
  <c r="D210" i="1" s="1"/>
  <c r="B210" i="1"/>
  <c r="L207" i="1"/>
  <c r="K207" i="1"/>
  <c r="J207" i="1"/>
  <c r="I207" i="1"/>
  <c r="G207" i="1"/>
  <c r="H207" i="1" s="1"/>
  <c r="E207" i="1"/>
  <c r="F207" i="1" s="1"/>
  <c r="D207" i="1" s="1"/>
  <c r="B207" i="1"/>
  <c r="L206" i="1"/>
  <c r="K206" i="1"/>
  <c r="J206" i="1"/>
  <c r="I206" i="1"/>
  <c r="G206" i="1"/>
  <c r="H206" i="1" s="1"/>
  <c r="E206" i="1"/>
  <c r="F206" i="1" s="1"/>
  <c r="D206" i="1" s="1"/>
  <c r="B206" i="1"/>
  <c r="L205" i="1"/>
  <c r="K205" i="1"/>
  <c r="J205" i="1"/>
  <c r="I205" i="1"/>
  <c r="G205" i="1"/>
  <c r="H205" i="1" s="1"/>
  <c r="E205" i="1"/>
  <c r="F205" i="1" s="1"/>
  <c r="D205" i="1" s="1"/>
  <c r="B205" i="1"/>
  <c r="L204" i="1"/>
  <c r="K204" i="1"/>
  <c r="J204" i="1"/>
  <c r="I204" i="1"/>
  <c r="G204" i="1"/>
  <c r="H204" i="1" s="1"/>
  <c r="E204" i="1"/>
  <c r="F204" i="1" s="1"/>
  <c r="D204" i="1" s="1"/>
  <c r="B204" i="1"/>
  <c r="L203" i="1"/>
  <c r="K203" i="1"/>
  <c r="J203" i="1"/>
  <c r="I203" i="1"/>
  <c r="G203" i="1"/>
  <c r="H203" i="1" s="1"/>
  <c r="E203" i="1"/>
  <c r="F203" i="1" s="1"/>
  <c r="D203" i="1" s="1"/>
  <c r="B203" i="1"/>
  <c r="L202" i="1"/>
  <c r="K202" i="1"/>
  <c r="J202" i="1"/>
  <c r="I202" i="1"/>
  <c r="G202" i="1"/>
  <c r="H202" i="1" s="1"/>
  <c r="E202" i="1"/>
  <c r="F202" i="1" s="1"/>
  <c r="D202" i="1" s="1"/>
  <c r="B202" i="1"/>
  <c r="L201" i="1"/>
  <c r="K201" i="1"/>
  <c r="J201" i="1"/>
  <c r="I201" i="1"/>
  <c r="G201" i="1"/>
  <c r="H201" i="1" s="1"/>
  <c r="E201" i="1"/>
  <c r="F201" i="1" s="1"/>
  <c r="D201" i="1" s="1"/>
  <c r="B201" i="1"/>
  <c r="L200" i="1"/>
  <c r="K200" i="1"/>
  <c r="J200" i="1"/>
  <c r="I200" i="1"/>
  <c r="G200" i="1"/>
  <c r="H200" i="1" s="1"/>
  <c r="E200" i="1"/>
  <c r="F200" i="1" s="1"/>
  <c r="D200" i="1" s="1"/>
  <c r="B200" i="1"/>
  <c r="L199" i="1"/>
  <c r="K199" i="1"/>
  <c r="J199" i="1"/>
  <c r="I199" i="1"/>
  <c r="G199" i="1"/>
  <c r="H199" i="1" s="1"/>
  <c r="E199" i="1"/>
  <c r="F199" i="1" s="1"/>
  <c r="D199" i="1" s="1"/>
  <c r="B199" i="1"/>
  <c r="L198" i="1"/>
  <c r="K198" i="1"/>
  <c r="J198" i="1"/>
  <c r="I198" i="1"/>
  <c r="G198" i="1"/>
  <c r="H198" i="1" s="1"/>
  <c r="E198" i="1"/>
  <c r="F198" i="1" s="1"/>
  <c r="D198" i="1" s="1"/>
  <c r="B198" i="1"/>
  <c r="L197" i="1"/>
  <c r="K197" i="1"/>
  <c r="J197" i="1"/>
  <c r="I197" i="1"/>
  <c r="G197" i="1"/>
  <c r="H197" i="1" s="1"/>
  <c r="E197" i="1"/>
  <c r="F197" i="1" s="1"/>
  <c r="D197" i="1" s="1"/>
  <c r="B197" i="1"/>
  <c r="L196" i="1"/>
  <c r="K196" i="1"/>
  <c r="J196" i="1"/>
  <c r="I196" i="1"/>
  <c r="G196" i="1"/>
  <c r="H196" i="1" s="1"/>
  <c r="E196" i="1"/>
  <c r="F196" i="1" s="1"/>
  <c r="D196" i="1" s="1"/>
  <c r="B196" i="1"/>
  <c r="L194" i="1"/>
  <c r="K194" i="1"/>
  <c r="J194" i="1"/>
  <c r="I194" i="1"/>
  <c r="G194" i="1"/>
  <c r="H194" i="1" s="1"/>
  <c r="E194" i="1"/>
  <c r="F194" i="1" s="1"/>
  <c r="D194" i="1" s="1"/>
  <c r="B194" i="1"/>
  <c r="L193" i="1"/>
  <c r="K193" i="1"/>
  <c r="J193" i="1"/>
  <c r="I193" i="1"/>
  <c r="G193" i="1"/>
  <c r="H193" i="1" s="1"/>
  <c r="E193" i="1"/>
  <c r="F193" i="1" s="1"/>
  <c r="D193" i="1" s="1"/>
  <c r="B193" i="1"/>
  <c r="L192" i="1"/>
  <c r="K192" i="1"/>
  <c r="J192" i="1"/>
  <c r="I192" i="1"/>
  <c r="G192" i="1"/>
  <c r="H192" i="1" s="1"/>
  <c r="E192" i="1"/>
  <c r="F192" i="1" s="1"/>
  <c r="D192" i="1" s="1"/>
  <c r="B192" i="1"/>
  <c r="L191" i="1"/>
  <c r="K191" i="1"/>
  <c r="J191" i="1"/>
  <c r="I191" i="1"/>
  <c r="G191" i="1"/>
  <c r="H191" i="1" s="1"/>
  <c r="E191" i="1"/>
  <c r="F191" i="1" s="1"/>
  <c r="D191" i="1" s="1"/>
  <c r="B191" i="1"/>
  <c r="L190" i="1"/>
  <c r="K190" i="1"/>
  <c r="J190" i="1"/>
  <c r="I190" i="1"/>
  <c r="G190" i="1"/>
  <c r="H190" i="1" s="1"/>
  <c r="E190" i="1"/>
  <c r="F190" i="1" s="1"/>
  <c r="D190" i="1" s="1"/>
  <c r="B190" i="1"/>
  <c r="L189" i="1"/>
  <c r="K189" i="1"/>
  <c r="J189" i="1"/>
  <c r="I189" i="1"/>
  <c r="G189" i="1"/>
  <c r="H189" i="1" s="1"/>
  <c r="E189" i="1"/>
  <c r="F189" i="1" s="1"/>
  <c r="D189" i="1" s="1"/>
  <c r="B189" i="1"/>
  <c r="L188" i="1"/>
  <c r="K188" i="1"/>
  <c r="J188" i="1"/>
  <c r="I188" i="1"/>
  <c r="G188" i="1"/>
  <c r="H188" i="1" s="1"/>
  <c r="E188" i="1"/>
  <c r="F188" i="1" s="1"/>
  <c r="D188" i="1" s="1"/>
  <c r="B188" i="1"/>
  <c r="L187" i="1"/>
  <c r="K187" i="1"/>
  <c r="J187" i="1"/>
  <c r="I187" i="1"/>
  <c r="G187" i="1"/>
  <c r="H187" i="1" s="1"/>
  <c r="E187" i="1"/>
  <c r="F187" i="1" s="1"/>
  <c r="D187" i="1" s="1"/>
  <c r="B187" i="1"/>
  <c r="L186" i="1"/>
  <c r="K186" i="1"/>
  <c r="J186" i="1"/>
  <c r="I186" i="1"/>
  <c r="G186" i="1"/>
  <c r="H186" i="1" s="1"/>
  <c r="E186" i="1"/>
  <c r="F186" i="1" s="1"/>
  <c r="D186" i="1" s="1"/>
  <c r="B186" i="1"/>
  <c r="L184" i="1"/>
  <c r="K184" i="1"/>
  <c r="J184" i="1"/>
  <c r="I184" i="1"/>
  <c r="G184" i="1"/>
  <c r="H184" i="1" s="1"/>
  <c r="E184" i="1"/>
  <c r="F184" i="1" s="1"/>
  <c r="D184" i="1" s="1"/>
  <c r="B184" i="1"/>
  <c r="L183" i="1"/>
  <c r="K183" i="1"/>
  <c r="J183" i="1"/>
  <c r="I183" i="1"/>
  <c r="G183" i="1"/>
  <c r="H183" i="1" s="1"/>
  <c r="B183" i="1"/>
  <c r="L182" i="1"/>
  <c r="K182" i="1"/>
  <c r="J182" i="1"/>
  <c r="I182" i="1"/>
  <c r="G182" i="1"/>
  <c r="H182" i="1" s="1"/>
  <c r="E182" i="1"/>
  <c r="F182" i="1" s="1"/>
  <c r="D182" i="1" s="1"/>
  <c r="B182" i="1"/>
  <c r="L181" i="1"/>
  <c r="K181" i="1"/>
  <c r="J181" i="1"/>
  <c r="I181" i="1"/>
  <c r="G181" i="1"/>
  <c r="H181" i="1" s="1"/>
  <c r="E181" i="1"/>
  <c r="F181" i="1" s="1"/>
  <c r="D181" i="1" s="1"/>
  <c r="B181" i="1"/>
  <c r="L180" i="1"/>
  <c r="K180" i="1"/>
  <c r="J180" i="1"/>
  <c r="I180" i="1"/>
  <c r="G180" i="1"/>
  <c r="H180" i="1" s="1"/>
  <c r="B180" i="1"/>
  <c r="L179" i="1"/>
  <c r="K179" i="1"/>
  <c r="J179" i="1"/>
  <c r="I179" i="1"/>
  <c r="G179" i="1"/>
  <c r="H179" i="1" s="1"/>
  <c r="E179" i="1"/>
  <c r="F179" i="1" s="1"/>
  <c r="D179" i="1" s="1"/>
  <c r="B179" i="1"/>
  <c r="L178" i="1"/>
  <c r="K178" i="1"/>
  <c r="J178" i="1"/>
  <c r="I178" i="1"/>
  <c r="G178" i="1"/>
  <c r="H178" i="1" s="1"/>
  <c r="E178" i="1"/>
  <c r="F178" i="1" s="1"/>
  <c r="D178" i="1" s="1"/>
  <c r="B178" i="1"/>
  <c r="L177" i="1"/>
  <c r="K177" i="1"/>
  <c r="J177" i="1"/>
  <c r="I177" i="1"/>
  <c r="G177" i="1"/>
  <c r="H177" i="1" s="1"/>
  <c r="E177" i="1"/>
  <c r="F177" i="1" s="1"/>
  <c r="D177" i="1" s="1"/>
  <c r="B177" i="1"/>
  <c r="L176" i="1"/>
  <c r="K176" i="1"/>
  <c r="J176" i="1"/>
  <c r="I176" i="1"/>
  <c r="G176" i="1"/>
  <c r="H176" i="1" s="1"/>
  <c r="E176" i="1"/>
  <c r="F176" i="1" s="1"/>
  <c r="D176" i="1" s="1"/>
  <c r="B176" i="1"/>
  <c r="L175" i="1"/>
  <c r="K175" i="1"/>
  <c r="J175" i="1"/>
  <c r="I175" i="1"/>
  <c r="G175" i="1"/>
  <c r="H175" i="1" s="1"/>
  <c r="E175" i="1"/>
  <c r="F175" i="1" s="1"/>
  <c r="D175" i="1" s="1"/>
  <c r="B175" i="1"/>
  <c r="L174" i="1"/>
  <c r="K174" i="1"/>
  <c r="J174" i="1"/>
  <c r="I174" i="1"/>
  <c r="G174" i="1"/>
  <c r="H174" i="1" s="1"/>
  <c r="B174" i="1"/>
  <c r="L173" i="1"/>
  <c r="K173" i="1"/>
  <c r="J173" i="1"/>
  <c r="I173" i="1"/>
  <c r="G173" i="1"/>
  <c r="H173" i="1" s="1"/>
  <c r="E173" i="1"/>
  <c r="F173" i="1" s="1"/>
  <c r="D173" i="1" s="1"/>
  <c r="B173" i="1"/>
  <c r="L172" i="1"/>
  <c r="K172" i="1"/>
  <c r="J172" i="1"/>
  <c r="I172" i="1"/>
  <c r="G172" i="1"/>
  <c r="H172" i="1" s="1"/>
  <c r="E172" i="1"/>
  <c r="F172" i="1" s="1"/>
  <c r="D172" i="1" s="1"/>
  <c r="B172" i="1"/>
  <c r="L171" i="1"/>
  <c r="K171" i="1"/>
  <c r="J171" i="1"/>
  <c r="I171" i="1"/>
  <c r="G171" i="1"/>
  <c r="H171" i="1" s="1"/>
  <c r="E171" i="1"/>
  <c r="F171" i="1" s="1"/>
  <c r="D171" i="1" s="1"/>
  <c r="B171" i="1"/>
  <c r="L170" i="1"/>
  <c r="K170" i="1"/>
  <c r="J170" i="1"/>
  <c r="I170" i="1"/>
  <c r="G170" i="1"/>
  <c r="H170" i="1" s="1"/>
  <c r="E170" i="1"/>
  <c r="F170" i="1" s="1"/>
  <c r="D170" i="1" s="1"/>
  <c r="B170" i="1"/>
  <c r="L169" i="1"/>
  <c r="K169" i="1"/>
  <c r="J169" i="1"/>
  <c r="I169" i="1"/>
  <c r="G169" i="1"/>
  <c r="H169" i="1" s="1"/>
  <c r="E169" i="1"/>
  <c r="F169" i="1" s="1"/>
  <c r="D169" i="1" s="1"/>
  <c r="B169" i="1"/>
  <c r="L167" i="1"/>
  <c r="K167" i="1"/>
  <c r="J167" i="1"/>
  <c r="I167" i="1"/>
  <c r="G167" i="1"/>
  <c r="H167" i="1" s="1"/>
  <c r="E167" i="1"/>
  <c r="F167" i="1" s="1"/>
  <c r="D167" i="1" s="1"/>
  <c r="B167" i="1"/>
  <c r="L166" i="1"/>
  <c r="K166" i="1"/>
  <c r="J166" i="1"/>
  <c r="I166" i="1"/>
  <c r="G166" i="1"/>
  <c r="H166" i="1" s="1"/>
  <c r="E166" i="1"/>
  <c r="F166" i="1" s="1"/>
  <c r="D166" i="1" s="1"/>
  <c r="B166" i="1"/>
  <c r="L165" i="1"/>
  <c r="K165" i="1"/>
  <c r="J165" i="1"/>
  <c r="I165" i="1"/>
  <c r="G165" i="1"/>
  <c r="H165" i="1" s="1"/>
  <c r="E165" i="1"/>
  <c r="F165" i="1" s="1"/>
  <c r="D165" i="1" s="1"/>
  <c r="B165" i="1"/>
  <c r="L164" i="1"/>
  <c r="K164" i="1"/>
  <c r="J164" i="1"/>
  <c r="I164" i="1"/>
  <c r="G164" i="1"/>
  <c r="H164" i="1" s="1"/>
  <c r="E164" i="1"/>
  <c r="F164" i="1" s="1"/>
  <c r="D164" i="1" s="1"/>
  <c r="B164" i="1"/>
  <c r="L163" i="1"/>
  <c r="K163" i="1"/>
  <c r="J163" i="1"/>
  <c r="I163" i="1"/>
  <c r="G163" i="1"/>
  <c r="H163" i="1" s="1"/>
  <c r="E163" i="1"/>
  <c r="F163" i="1" s="1"/>
  <c r="D163" i="1" s="1"/>
  <c r="B163" i="1"/>
  <c r="L162" i="1"/>
  <c r="K162" i="1"/>
  <c r="J162" i="1"/>
  <c r="I162" i="1"/>
  <c r="G162" i="1"/>
  <c r="H162" i="1" s="1"/>
  <c r="E162" i="1"/>
  <c r="F162" i="1" s="1"/>
  <c r="D162" i="1" s="1"/>
  <c r="B162" i="1"/>
  <c r="L161" i="1"/>
  <c r="K161" i="1"/>
  <c r="J161" i="1"/>
  <c r="I161" i="1"/>
  <c r="G161" i="1"/>
  <c r="H161" i="1" s="1"/>
  <c r="E161" i="1"/>
  <c r="F161" i="1" s="1"/>
  <c r="D161" i="1" s="1"/>
  <c r="B161" i="1"/>
  <c r="L160" i="1"/>
  <c r="K160" i="1"/>
  <c r="J160" i="1"/>
  <c r="I160" i="1"/>
  <c r="G160" i="1"/>
  <c r="H160" i="1" s="1"/>
  <c r="E160" i="1"/>
  <c r="F160" i="1" s="1"/>
  <c r="D160" i="1" s="1"/>
  <c r="B160" i="1"/>
  <c r="L158" i="1"/>
  <c r="K158" i="1"/>
  <c r="J158" i="1"/>
  <c r="I158" i="1"/>
  <c r="G158" i="1"/>
  <c r="H158" i="1" s="1"/>
  <c r="E158" i="1"/>
  <c r="F158" i="1" s="1"/>
  <c r="D158" i="1" s="1"/>
  <c r="B158" i="1"/>
  <c r="L157" i="1"/>
  <c r="K157" i="1"/>
  <c r="J157" i="1"/>
  <c r="I157" i="1"/>
  <c r="G157" i="1"/>
  <c r="H157" i="1" s="1"/>
  <c r="E157" i="1"/>
  <c r="F157" i="1" s="1"/>
  <c r="D157" i="1" s="1"/>
  <c r="B157" i="1"/>
  <c r="L156" i="1"/>
  <c r="K156" i="1"/>
  <c r="J156" i="1"/>
  <c r="I156" i="1"/>
  <c r="G156" i="1"/>
  <c r="H156" i="1" s="1"/>
  <c r="E156" i="1"/>
  <c r="F156" i="1" s="1"/>
  <c r="D156" i="1" s="1"/>
  <c r="B156" i="1"/>
  <c r="L155" i="1"/>
  <c r="K155" i="1"/>
  <c r="J155" i="1"/>
  <c r="I155" i="1"/>
  <c r="G155" i="1"/>
  <c r="H155" i="1" s="1"/>
  <c r="E155" i="1"/>
  <c r="F155" i="1" s="1"/>
  <c r="D155" i="1" s="1"/>
  <c r="B155" i="1"/>
  <c r="L154" i="1"/>
  <c r="K154" i="1"/>
  <c r="J154" i="1"/>
  <c r="I154" i="1"/>
  <c r="G154" i="1"/>
  <c r="H154" i="1" s="1"/>
  <c r="E154" i="1"/>
  <c r="F154" i="1" s="1"/>
  <c r="D154" i="1" s="1"/>
  <c r="B154" i="1"/>
  <c r="L153" i="1"/>
  <c r="K153" i="1"/>
  <c r="J153" i="1"/>
  <c r="I153" i="1"/>
  <c r="G153" i="1"/>
  <c r="H153" i="1" s="1"/>
  <c r="E153" i="1"/>
  <c r="F153" i="1" s="1"/>
  <c r="D153" i="1" s="1"/>
  <c r="B153" i="1"/>
  <c r="L152" i="1"/>
  <c r="K152" i="1"/>
  <c r="J152" i="1"/>
  <c r="I152" i="1"/>
  <c r="G152" i="1"/>
  <c r="H152" i="1" s="1"/>
  <c r="E152" i="1"/>
  <c r="F152" i="1" s="1"/>
  <c r="D152" i="1" s="1"/>
  <c r="B152" i="1"/>
  <c r="L151" i="1"/>
  <c r="K151" i="1"/>
  <c r="J151" i="1"/>
  <c r="I151" i="1"/>
  <c r="G151" i="1"/>
  <c r="H151" i="1" s="1"/>
  <c r="E151" i="1"/>
  <c r="F151" i="1" s="1"/>
  <c r="D151" i="1" s="1"/>
  <c r="B151" i="1"/>
  <c r="L150" i="1"/>
  <c r="K150" i="1"/>
  <c r="J150" i="1"/>
  <c r="I150" i="1"/>
  <c r="G150" i="1"/>
  <c r="H150" i="1" s="1"/>
  <c r="E150" i="1"/>
  <c r="F150" i="1" s="1"/>
  <c r="D150" i="1" s="1"/>
  <c r="B150" i="1"/>
  <c r="L149" i="1"/>
  <c r="K149" i="1"/>
  <c r="J149" i="1"/>
  <c r="I149" i="1"/>
  <c r="G149" i="1"/>
  <c r="H149" i="1" s="1"/>
  <c r="E149" i="1"/>
  <c r="F149" i="1" s="1"/>
  <c r="D149" i="1" s="1"/>
  <c r="B149" i="1"/>
  <c r="L148" i="1"/>
  <c r="K148" i="1"/>
  <c r="J148" i="1"/>
  <c r="I148" i="1"/>
  <c r="G148" i="1"/>
  <c r="H148" i="1" s="1"/>
  <c r="E148" i="1"/>
  <c r="F148" i="1" s="1"/>
  <c r="D148" i="1" s="1"/>
  <c r="B148" i="1"/>
  <c r="L147" i="1"/>
  <c r="K147" i="1"/>
  <c r="J147" i="1"/>
  <c r="I147" i="1"/>
  <c r="G147" i="1"/>
  <c r="H147" i="1" s="1"/>
  <c r="E147" i="1"/>
  <c r="F147" i="1" s="1"/>
  <c r="D147" i="1" s="1"/>
  <c r="B147" i="1"/>
  <c r="L146" i="1"/>
  <c r="K146" i="1"/>
  <c r="J146" i="1"/>
  <c r="I146" i="1"/>
  <c r="H146" i="1"/>
  <c r="E146" i="1"/>
  <c r="F146" i="1" s="1"/>
  <c r="D146" i="1" s="1"/>
  <c r="B146" i="1"/>
  <c r="L144" i="1"/>
  <c r="K144" i="1"/>
  <c r="J144" i="1"/>
  <c r="I144" i="1"/>
  <c r="G144" i="1"/>
  <c r="H144" i="1" s="1"/>
  <c r="E144" i="1"/>
  <c r="F144" i="1" s="1"/>
  <c r="D144" i="1" s="1"/>
  <c r="B144" i="1"/>
  <c r="L143" i="1"/>
  <c r="K143" i="1"/>
  <c r="J143" i="1"/>
  <c r="I143" i="1"/>
  <c r="G143" i="1"/>
  <c r="H143" i="1" s="1"/>
  <c r="E143" i="1"/>
  <c r="F143" i="1" s="1"/>
  <c r="D143" i="1" s="1"/>
  <c r="B143" i="1"/>
  <c r="L142" i="1"/>
  <c r="K142" i="1"/>
  <c r="J142" i="1"/>
  <c r="I142" i="1"/>
  <c r="G142" i="1"/>
  <c r="H142" i="1" s="1"/>
  <c r="E142" i="1"/>
  <c r="F142" i="1" s="1"/>
  <c r="D142" i="1" s="1"/>
  <c r="B142" i="1"/>
  <c r="L141" i="1"/>
  <c r="K141" i="1"/>
  <c r="J141" i="1"/>
  <c r="I141" i="1"/>
  <c r="G141" i="1"/>
  <c r="H141" i="1" s="1"/>
  <c r="E141" i="1"/>
  <c r="F141" i="1" s="1"/>
  <c r="D141" i="1" s="1"/>
  <c r="B141" i="1"/>
  <c r="L140" i="1"/>
  <c r="K140" i="1"/>
  <c r="J140" i="1"/>
  <c r="I140" i="1"/>
  <c r="G140" i="1"/>
  <c r="H140" i="1" s="1"/>
  <c r="E140" i="1"/>
  <c r="F140" i="1" s="1"/>
  <c r="D140" i="1" s="1"/>
  <c r="B140" i="1"/>
  <c r="L139" i="1"/>
  <c r="K139" i="1"/>
  <c r="J139" i="1"/>
  <c r="I139" i="1"/>
  <c r="G139" i="1"/>
  <c r="H139" i="1" s="1"/>
  <c r="E139" i="1"/>
  <c r="F139" i="1" s="1"/>
  <c r="D139" i="1"/>
  <c r="B139" i="1"/>
  <c r="L138" i="1"/>
  <c r="K138" i="1"/>
  <c r="J138" i="1"/>
  <c r="I138" i="1"/>
  <c r="G138" i="1"/>
  <c r="H138" i="1" s="1"/>
  <c r="E138" i="1"/>
  <c r="F138" i="1" s="1"/>
  <c r="D138" i="1" s="1"/>
  <c r="B138" i="1"/>
  <c r="L136" i="1"/>
  <c r="K136" i="1"/>
  <c r="J136" i="1"/>
  <c r="I136" i="1"/>
  <c r="G136" i="1"/>
  <c r="H136" i="1" s="1"/>
  <c r="E136" i="1"/>
  <c r="F136" i="1" s="1"/>
  <c r="D136" i="1" s="1"/>
  <c r="B136" i="1"/>
  <c r="L134" i="1"/>
  <c r="K134" i="1"/>
  <c r="J134" i="1"/>
  <c r="I134" i="1"/>
  <c r="G134" i="1"/>
  <c r="H134" i="1" s="1"/>
  <c r="E134" i="1"/>
  <c r="F134" i="1" s="1"/>
  <c r="D134" i="1" s="1"/>
  <c r="B134" i="1"/>
  <c r="L132" i="1"/>
  <c r="K132" i="1"/>
  <c r="J132" i="1"/>
  <c r="I132" i="1"/>
  <c r="G132" i="1"/>
  <c r="H132" i="1" s="1"/>
  <c r="E132" i="1"/>
  <c r="F132" i="1" s="1"/>
  <c r="D132" i="1" s="1"/>
  <c r="B132" i="1"/>
  <c r="L131" i="1"/>
  <c r="K131" i="1"/>
  <c r="J131" i="1"/>
  <c r="I131" i="1"/>
  <c r="G131" i="1"/>
  <c r="H131" i="1" s="1"/>
  <c r="E131" i="1"/>
  <c r="F131" i="1" s="1"/>
  <c r="D131" i="1" s="1"/>
  <c r="B131" i="1"/>
  <c r="L130" i="1"/>
  <c r="K130" i="1"/>
  <c r="J130" i="1"/>
  <c r="I130" i="1"/>
  <c r="G130" i="1"/>
  <c r="H130" i="1" s="1"/>
  <c r="E130" i="1"/>
  <c r="F130" i="1" s="1"/>
  <c r="D130" i="1" s="1"/>
  <c r="B130" i="1"/>
  <c r="L129" i="1"/>
  <c r="K129" i="1"/>
  <c r="J129" i="1"/>
  <c r="I129" i="1"/>
  <c r="G129" i="1"/>
  <c r="H129" i="1" s="1"/>
  <c r="E129" i="1"/>
  <c r="F129" i="1" s="1"/>
  <c r="D129" i="1" s="1"/>
  <c r="B129" i="1"/>
  <c r="L128" i="1"/>
  <c r="K128" i="1"/>
  <c r="J128" i="1"/>
  <c r="I128" i="1"/>
  <c r="G128" i="1"/>
  <c r="H128" i="1" s="1"/>
  <c r="E128" i="1"/>
  <c r="F128" i="1" s="1"/>
  <c r="D128" i="1" s="1"/>
  <c r="B128" i="1"/>
  <c r="L126" i="1"/>
  <c r="K126" i="1"/>
  <c r="J126" i="1"/>
  <c r="I126" i="1"/>
  <c r="G126" i="1"/>
  <c r="H126" i="1" s="1"/>
  <c r="E126" i="1"/>
  <c r="F126" i="1" s="1"/>
  <c r="D126" i="1" s="1"/>
  <c r="B126" i="1"/>
  <c r="L123" i="1"/>
  <c r="K123" i="1"/>
  <c r="J123" i="1"/>
  <c r="I123" i="1"/>
  <c r="G123" i="1"/>
  <c r="H123" i="1" s="1"/>
  <c r="E123" i="1"/>
  <c r="F123" i="1" s="1"/>
  <c r="D123" i="1" s="1"/>
  <c r="B123" i="1"/>
  <c r="L122" i="1"/>
  <c r="K122" i="1"/>
  <c r="J122" i="1"/>
  <c r="I122" i="1"/>
  <c r="G122" i="1"/>
  <c r="H122" i="1" s="1"/>
  <c r="E122" i="1"/>
  <c r="F122" i="1" s="1"/>
  <c r="D122" i="1" s="1"/>
  <c r="B122" i="1"/>
  <c r="L121" i="1"/>
  <c r="K121" i="1"/>
  <c r="J121" i="1"/>
  <c r="I121" i="1"/>
  <c r="G121" i="1"/>
  <c r="H121" i="1" s="1"/>
  <c r="E121" i="1"/>
  <c r="F121" i="1" s="1"/>
  <c r="D121" i="1" s="1"/>
  <c r="B121" i="1"/>
  <c r="L120" i="1"/>
  <c r="K120" i="1"/>
  <c r="J120" i="1"/>
  <c r="I120" i="1"/>
  <c r="G120" i="1"/>
  <c r="H120" i="1" s="1"/>
  <c r="E120" i="1"/>
  <c r="F120" i="1" s="1"/>
  <c r="D120" i="1" s="1"/>
  <c r="B120" i="1"/>
  <c r="L119" i="1"/>
  <c r="K119" i="1"/>
  <c r="J119" i="1"/>
  <c r="I119" i="1"/>
  <c r="G119" i="1"/>
  <c r="H119" i="1" s="1"/>
  <c r="E119" i="1"/>
  <c r="F119" i="1" s="1"/>
  <c r="D119" i="1" s="1"/>
  <c r="B119" i="1"/>
  <c r="L118" i="1"/>
  <c r="K118" i="1"/>
  <c r="J118" i="1"/>
  <c r="I118" i="1"/>
  <c r="G118" i="1"/>
  <c r="H118" i="1" s="1"/>
  <c r="E118" i="1"/>
  <c r="F118" i="1" s="1"/>
  <c r="D118" i="1" s="1"/>
  <c r="B118" i="1"/>
  <c r="L117" i="1"/>
  <c r="K117" i="1"/>
  <c r="J117" i="1"/>
  <c r="I117" i="1"/>
  <c r="G117" i="1"/>
  <c r="H117" i="1" s="1"/>
  <c r="E117" i="1"/>
  <c r="F117" i="1" s="1"/>
  <c r="D117" i="1" s="1"/>
  <c r="B117" i="1"/>
  <c r="L116" i="1"/>
  <c r="K116" i="1"/>
  <c r="J116" i="1"/>
  <c r="I116" i="1"/>
  <c r="G116" i="1"/>
  <c r="H116" i="1" s="1"/>
  <c r="E116" i="1"/>
  <c r="F116" i="1" s="1"/>
  <c r="D116" i="1" s="1"/>
  <c r="B116" i="1"/>
  <c r="L115" i="1"/>
  <c r="K115" i="1"/>
  <c r="J115" i="1"/>
  <c r="I115" i="1"/>
  <c r="G115" i="1"/>
  <c r="H115" i="1" s="1"/>
  <c r="E115" i="1"/>
  <c r="F115" i="1" s="1"/>
  <c r="D115" i="1" s="1"/>
  <c r="B115" i="1"/>
  <c r="L114" i="1"/>
  <c r="K114" i="1"/>
  <c r="J114" i="1"/>
  <c r="I114" i="1"/>
  <c r="G114" i="1"/>
  <c r="H114" i="1" s="1"/>
  <c r="E114" i="1"/>
  <c r="F114" i="1" s="1"/>
  <c r="D114" i="1" s="1"/>
  <c r="B114" i="1"/>
  <c r="L113" i="1"/>
  <c r="K113" i="1"/>
  <c r="J113" i="1"/>
  <c r="I113" i="1"/>
  <c r="G113" i="1"/>
  <c r="H113" i="1" s="1"/>
  <c r="E113" i="1"/>
  <c r="F113" i="1" s="1"/>
  <c r="D113" i="1" s="1"/>
  <c r="B113" i="1"/>
  <c r="L112" i="1"/>
  <c r="K112" i="1"/>
  <c r="J112" i="1"/>
  <c r="I112" i="1"/>
  <c r="G112" i="1"/>
  <c r="H112" i="1" s="1"/>
  <c r="E112" i="1"/>
  <c r="F112" i="1" s="1"/>
  <c r="D112" i="1" s="1"/>
  <c r="B112" i="1"/>
  <c r="L110" i="1"/>
  <c r="K110" i="1"/>
  <c r="J110" i="1"/>
  <c r="I110" i="1"/>
  <c r="G110" i="1"/>
  <c r="H110" i="1" s="1"/>
  <c r="E110" i="1"/>
  <c r="F110" i="1" s="1"/>
  <c r="D110" i="1" s="1"/>
  <c r="B110" i="1"/>
  <c r="L109" i="1"/>
  <c r="K109" i="1"/>
  <c r="J109" i="1"/>
  <c r="I109" i="1"/>
  <c r="G109" i="1"/>
  <c r="H109" i="1" s="1"/>
  <c r="E109" i="1"/>
  <c r="F109" i="1" s="1"/>
  <c r="D109" i="1" s="1"/>
  <c r="B109" i="1"/>
  <c r="L108" i="1"/>
  <c r="K108" i="1"/>
  <c r="J108" i="1"/>
  <c r="I108" i="1"/>
  <c r="G108" i="1"/>
  <c r="H108" i="1" s="1"/>
  <c r="E108" i="1"/>
  <c r="F108" i="1" s="1"/>
  <c r="D108" i="1" s="1"/>
  <c r="B108" i="1"/>
  <c r="L107" i="1"/>
  <c r="K107" i="1"/>
  <c r="J107" i="1"/>
  <c r="I107" i="1"/>
  <c r="G107" i="1"/>
  <c r="H107" i="1" s="1"/>
  <c r="E107" i="1"/>
  <c r="F107" i="1" s="1"/>
  <c r="D107" i="1" s="1"/>
  <c r="B107" i="1"/>
  <c r="L105" i="1"/>
  <c r="K105" i="1"/>
  <c r="J105" i="1"/>
  <c r="I105" i="1"/>
  <c r="G105" i="1"/>
  <c r="H105" i="1" s="1"/>
  <c r="E105" i="1"/>
  <c r="F105" i="1" s="1"/>
  <c r="D105" i="1" s="1"/>
  <c r="B105" i="1"/>
  <c r="L104" i="1"/>
  <c r="K104" i="1"/>
  <c r="J104" i="1"/>
  <c r="I104" i="1"/>
  <c r="G104" i="1"/>
  <c r="H104" i="1" s="1"/>
  <c r="E104" i="1"/>
  <c r="F104" i="1" s="1"/>
  <c r="D104" i="1" s="1"/>
  <c r="B104" i="1"/>
  <c r="L103" i="1"/>
  <c r="K103" i="1"/>
  <c r="J103" i="1"/>
  <c r="I103" i="1"/>
  <c r="G103" i="1"/>
  <c r="H103" i="1" s="1"/>
  <c r="E103" i="1"/>
  <c r="F103" i="1" s="1"/>
  <c r="D103" i="1" s="1"/>
  <c r="B103" i="1"/>
  <c r="L102" i="1"/>
  <c r="K102" i="1"/>
  <c r="J102" i="1"/>
  <c r="I102" i="1"/>
  <c r="G102" i="1"/>
  <c r="H102" i="1" s="1"/>
  <c r="E102" i="1"/>
  <c r="F102" i="1" s="1"/>
  <c r="D102" i="1" s="1"/>
  <c r="B102" i="1"/>
  <c r="L101" i="1"/>
  <c r="K101" i="1"/>
  <c r="J101" i="1"/>
  <c r="I101" i="1"/>
  <c r="G101" i="1"/>
  <c r="H101" i="1" s="1"/>
  <c r="E101" i="1"/>
  <c r="F101" i="1" s="1"/>
  <c r="D101" i="1" s="1"/>
  <c r="B101" i="1"/>
  <c r="L100" i="1"/>
  <c r="K100" i="1"/>
  <c r="J100" i="1"/>
  <c r="I100" i="1"/>
  <c r="G100" i="1"/>
  <c r="H100" i="1" s="1"/>
  <c r="E100" i="1"/>
  <c r="F100" i="1" s="1"/>
  <c r="D100" i="1"/>
  <c r="B100" i="1"/>
  <c r="L99" i="1"/>
  <c r="K99" i="1"/>
  <c r="J99" i="1"/>
  <c r="I99" i="1"/>
  <c r="G99" i="1"/>
  <c r="H99" i="1" s="1"/>
  <c r="E99" i="1"/>
  <c r="F99" i="1" s="1"/>
  <c r="D99" i="1" s="1"/>
  <c r="B99" i="1"/>
  <c r="L98" i="1"/>
  <c r="K98" i="1"/>
  <c r="J98" i="1"/>
  <c r="I98" i="1"/>
  <c r="G98" i="1"/>
  <c r="H98" i="1" s="1"/>
  <c r="E98" i="1"/>
  <c r="F98" i="1" s="1"/>
  <c r="D98" i="1" s="1"/>
  <c r="B98" i="1"/>
  <c r="L97" i="1"/>
  <c r="K97" i="1"/>
  <c r="J97" i="1"/>
  <c r="I97" i="1"/>
  <c r="G97" i="1"/>
  <c r="H97" i="1" s="1"/>
  <c r="E97" i="1"/>
  <c r="F97" i="1" s="1"/>
  <c r="D97" i="1" s="1"/>
  <c r="B97" i="1"/>
  <c r="L95" i="1"/>
  <c r="K95" i="1"/>
  <c r="J95" i="1"/>
  <c r="I95" i="1"/>
  <c r="G95" i="1"/>
  <c r="H95" i="1" s="1"/>
  <c r="E95" i="1"/>
  <c r="F95" i="1" s="1"/>
  <c r="D95" i="1" s="1"/>
  <c r="B95" i="1"/>
  <c r="L94" i="1"/>
  <c r="K94" i="1"/>
  <c r="J94" i="1"/>
  <c r="I94" i="1"/>
  <c r="G94" i="1"/>
  <c r="H94" i="1" s="1"/>
  <c r="E94" i="1"/>
  <c r="F94" i="1" s="1"/>
  <c r="D94" i="1" s="1"/>
  <c r="B94" i="1"/>
  <c r="L93" i="1"/>
  <c r="K93" i="1"/>
  <c r="J93" i="1"/>
  <c r="I93" i="1"/>
  <c r="G93" i="1"/>
  <c r="H93" i="1" s="1"/>
  <c r="E93" i="1"/>
  <c r="F93" i="1" s="1"/>
  <c r="D93" i="1" s="1"/>
  <c r="B93" i="1"/>
  <c r="L92" i="1"/>
  <c r="K92" i="1"/>
  <c r="J92" i="1"/>
  <c r="I92" i="1"/>
  <c r="G92" i="1"/>
  <c r="H92" i="1" s="1"/>
  <c r="E92" i="1"/>
  <c r="F92" i="1" s="1"/>
  <c r="D92" i="1" s="1"/>
  <c r="B92" i="1"/>
  <c r="L91" i="1"/>
  <c r="K91" i="1"/>
  <c r="J91" i="1"/>
  <c r="I91" i="1"/>
  <c r="G91" i="1"/>
  <c r="H91" i="1" s="1"/>
  <c r="E91" i="1"/>
  <c r="F91" i="1" s="1"/>
  <c r="D91" i="1" s="1"/>
  <c r="B91" i="1"/>
  <c r="L90" i="1"/>
  <c r="K90" i="1"/>
  <c r="J90" i="1"/>
  <c r="I90" i="1"/>
  <c r="G90" i="1"/>
  <c r="H90" i="1" s="1"/>
  <c r="E90" i="1"/>
  <c r="F90" i="1" s="1"/>
  <c r="D90" i="1" s="1"/>
  <c r="B90" i="1"/>
  <c r="L89" i="1"/>
  <c r="K89" i="1"/>
  <c r="J89" i="1"/>
  <c r="I89" i="1"/>
  <c r="G89" i="1"/>
  <c r="H89" i="1" s="1"/>
  <c r="E89" i="1"/>
  <c r="F89" i="1" s="1"/>
  <c r="D89" i="1" s="1"/>
  <c r="B89" i="1"/>
  <c r="L88" i="1"/>
  <c r="K88" i="1"/>
  <c r="J88" i="1"/>
  <c r="I88" i="1"/>
  <c r="G88" i="1"/>
  <c r="H88" i="1" s="1"/>
  <c r="E88" i="1"/>
  <c r="F88" i="1" s="1"/>
  <c r="D88" i="1" s="1"/>
  <c r="B88" i="1"/>
  <c r="L87" i="1"/>
  <c r="K87" i="1"/>
  <c r="J87" i="1"/>
  <c r="I87" i="1"/>
  <c r="G87" i="1"/>
  <c r="H87" i="1" s="1"/>
  <c r="E87" i="1"/>
  <c r="F87" i="1" s="1"/>
  <c r="D87" i="1" s="1"/>
  <c r="B87" i="1"/>
  <c r="L86" i="1"/>
  <c r="K86" i="1"/>
  <c r="J86" i="1"/>
  <c r="I86" i="1"/>
  <c r="G86" i="1"/>
  <c r="H86" i="1" s="1"/>
  <c r="E86" i="1"/>
  <c r="F86" i="1" s="1"/>
  <c r="D86" i="1" s="1"/>
  <c r="B86" i="1"/>
  <c r="L85" i="1"/>
  <c r="K85" i="1"/>
  <c r="J85" i="1"/>
  <c r="I85" i="1"/>
  <c r="G85" i="1"/>
  <c r="H85" i="1" s="1"/>
  <c r="E85" i="1"/>
  <c r="F85" i="1" s="1"/>
  <c r="D85" i="1" s="1"/>
  <c r="B85" i="1"/>
  <c r="L84" i="1"/>
  <c r="K84" i="1"/>
  <c r="J84" i="1"/>
  <c r="I84" i="1"/>
  <c r="G84" i="1"/>
  <c r="H84" i="1" s="1"/>
  <c r="E84" i="1"/>
  <c r="F84" i="1" s="1"/>
  <c r="D84" i="1" s="1"/>
  <c r="B84" i="1"/>
  <c r="L83" i="1"/>
  <c r="K83" i="1"/>
  <c r="J83" i="1"/>
  <c r="I83" i="1"/>
  <c r="G83" i="1"/>
  <c r="H83" i="1" s="1"/>
  <c r="E83" i="1"/>
  <c r="F83" i="1" s="1"/>
  <c r="D83" i="1" s="1"/>
  <c r="B83" i="1"/>
  <c r="L82" i="1"/>
  <c r="K82" i="1"/>
  <c r="J82" i="1"/>
  <c r="I82" i="1"/>
  <c r="G82" i="1"/>
  <c r="H82" i="1" s="1"/>
  <c r="E82" i="1"/>
  <c r="F82" i="1" s="1"/>
  <c r="D82" i="1" s="1"/>
  <c r="B82" i="1"/>
  <c r="L81" i="1"/>
  <c r="K81" i="1"/>
  <c r="J81" i="1"/>
  <c r="I81" i="1"/>
  <c r="G81" i="1"/>
  <c r="H81" i="1" s="1"/>
  <c r="E81" i="1"/>
  <c r="F81" i="1" s="1"/>
  <c r="D81" i="1" s="1"/>
  <c r="B81" i="1"/>
  <c r="L80" i="1"/>
  <c r="K80" i="1"/>
  <c r="J80" i="1"/>
  <c r="I80" i="1"/>
  <c r="G80" i="1"/>
  <c r="H80" i="1" s="1"/>
  <c r="E80" i="1"/>
  <c r="F80" i="1" s="1"/>
  <c r="D80" i="1" s="1"/>
  <c r="B80" i="1"/>
  <c r="L79" i="1"/>
  <c r="K79" i="1"/>
  <c r="J79" i="1"/>
  <c r="I79" i="1"/>
  <c r="G79" i="1"/>
  <c r="H79" i="1" s="1"/>
  <c r="E79" i="1"/>
  <c r="F79" i="1" s="1"/>
  <c r="D79" i="1" s="1"/>
  <c r="B79" i="1"/>
  <c r="L78" i="1"/>
  <c r="K78" i="1"/>
  <c r="J78" i="1"/>
  <c r="I78" i="1"/>
  <c r="G78" i="1"/>
  <c r="H78" i="1" s="1"/>
  <c r="E78" i="1"/>
  <c r="F78" i="1" s="1"/>
  <c r="D78" i="1" s="1"/>
  <c r="B78" i="1"/>
  <c r="L77" i="1"/>
  <c r="K77" i="1"/>
  <c r="J77" i="1"/>
  <c r="I77" i="1"/>
  <c r="G77" i="1"/>
  <c r="H77" i="1" s="1"/>
  <c r="E77" i="1"/>
  <c r="F77" i="1" s="1"/>
  <c r="D77" i="1" s="1"/>
  <c r="B77" i="1"/>
  <c r="L76" i="1"/>
  <c r="K76" i="1"/>
  <c r="J76" i="1"/>
  <c r="I76" i="1"/>
  <c r="G76" i="1"/>
  <c r="H76" i="1" s="1"/>
  <c r="E76" i="1"/>
  <c r="F76" i="1" s="1"/>
  <c r="D76" i="1" s="1"/>
  <c r="B76" i="1"/>
  <c r="L75" i="1"/>
  <c r="K75" i="1"/>
  <c r="J75" i="1"/>
  <c r="I75" i="1"/>
  <c r="G75" i="1"/>
  <c r="H75" i="1" s="1"/>
  <c r="E75" i="1"/>
  <c r="F75" i="1" s="1"/>
  <c r="D75" i="1" s="1"/>
  <c r="B75" i="1"/>
  <c r="L74" i="1"/>
  <c r="K74" i="1"/>
  <c r="J74" i="1"/>
  <c r="I74" i="1"/>
  <c r="G74" i="1"/>
  <c r="H74" i="1" s="1"/>
  <c r="E74" i="1"/>
  <c r="F74" i="1" s="1"/>
  <c r="D74" i="1" s="1"/>
  <c r="B74" i="1"/>
  <c r="L72" i="1"/>
  <c r="K72" i="1"/>
  <c r="J72" i="1"/>
  <c r="I72" i="1"/>
  <c r="G72" i="1"/>
  <c r="H72" i="1" s="1"/>
  <c r="E72" i="1"/>
  <c r="F72" i="1" s="1"/>
  <c r="D72" i="1" s="1"/>
  <c r="B72" i="1"/>
  <c r="L71" i="1"/>
  <c r="K71" i="1"/>
  <c r="J71" i="1"/>
  <c r="I71" i="1"/>
  <c r="G71" i="1"/>
  <c r="H71" i="1" s="1"/>
  <c r="E71" i="1"/>
  <c r="F71" i="1" s="1"/>
  <c r="D71" i="1" s="1"/>
  <c r="B71" i="1"/>
  <c r="L70" i="1"/>
  <c r="K70" i="1"/>
  <c r="J70" i="1"/>
  <c r="I70" i="1"/>
  <c r="G70" i="1"/>
  <c r="H70" i="1" s="1"/>
  <c r="E70" i="1"/>
  <c r="F70" i="1" s="1"/>
  <c r="D70" i="1" s="1"/>
  <c r="B70" i="1"/>
  <c r="L69" i="1"/>
  <c r="K69" i="1"/>
  <c r="J69" i="1"/>
  <c r="I69" i="1"/>
  <c r="G69" i="1"/>
  <c r="H69" i="1" s="1"/>
  <c r="E69" i="1"/>
  <c r="F69" i="1" s="1"/>
  <c r="D69" i="1" s="1"/>
  <c r="B69" i="1"/>
  <c r="L68" i="1"/>
  <c r="K68" i="1"/>
  <c r="J68" i="1"/>
  <c r="I68" i="1"/>
  <c r="G68" i="1"/>
  <c r="H68" i="1" s="1"/>
  <c r="E68" i="1"/>
  <c r="F68" i="1" s="1"/>
  <c r="D68" i="1" s="1"/>
  <c r="B68" i="1"/>
  <c r="L67" i="1"/>
  <c r="K67" i="1"/>
  <c r="J67" i="1"/>
  <c r="I67" i="1"/>
  <c r="G67" i="1"/>
  <c r="H67" i="1" s="1"/>
  <c r="E67" i="1"/>
  <c r="F67" i="1" s="1"/>
  <c r="D67" i="1" s="1"/>
  <c r="B67" i="1"/>
  <c r="L66" i="1"/>
  <c r="K66" i="1"/>
  <c r="J66" i="1"/>
  <c r="I66" i="1"/>
  <c r="G66" i="1"/>
  <c r="H66" i="1" s="1"/>
  <c r="E66" i="1"/>
  <c r="F66" i="1" s="1"/>
  <c r="D66" i="1" s="1"/>
  <c r="B66" i="1"/>
  <c r="L65" i="1"/>
  <c r="K65" i="1"/>
  <c r="J65" i="1"/>
  <c r="I65" i="1"/>
  <c r="G65" i="1"/>
  <c r="H65" i="1" s="1"/>
  <c r="E65" i="1"/>
  <c r="F65" i="1" s="1"/>
  <c r="D65" i="1" s="1"/>
  <c r="B65" i="1"/>
  <c r="L63" i="1"/>
  <c r="K63" i="1"/>
  <c r="J63" i="1"/>
  <c r="I63" i="1"/>
  <c r="G63" i="1"/>
  <c r="H63" i="1" s="1"/>
  <c r="E63" i="1"/>
  <c r="F63" i="1" s="1"/>
  <c r="D63" i="1" s="1"/>
  <c r="B63" i="1"/>
  <c r="L62" i="1"/>
  <c r="K62" i="1"/>
  <c r="J62" i="1"/>
  <c r="I62" i="1"/>
  <c r="G62" i="1"/>
  <c r="H62" i="1" s="1"/>
  <c r="E62" i="1"/>
  <c r="F62" i="1" s="1"/>
  <c r="D62" i="1" s="1"/>
  <c r="B62" i="1"/>
  <c r="L61" i="1"/>
  <c r="K61" i="1"/>
  <c r="J61" i="1"/>
  <c r="I61" i="1"/>
  <c r="G61" i="1"/>
  <c r="H61" i="1" s="1"/>
  <c r="E61" i="1"/>
  <c r="F61" i="1" s="1"/>
  <c r="D61" i="1" s="1"/>
  <c r="B61" i="1"/>
  <c r="L60" i="1"/>
  <c r="K60" i="1"/>
  <c r="J60" i="1"/>
  <c r="I60" i="1"/>
  <c r="G60" i="1"/>
  <c r="H60" i="1" s="1"/>
  <c r="E60" i="1"/>
  <c r="F60" i="1" s="1"/>
  <c r="D60" i="1" s="1"/>
  <c r="B60" i="1"/>
  <c r="L59" i="1"/>
  <c r="K59" i="1"/>
  <c r="J59" i="1"/>
  <c r="I59" i="1"/>
  <c r="G59" i="1"/>
  <c r="H59" i="1" s="1"/>
  <c r="E59" i="1"/>
  <c r="F59" i="1" s="1"/>
  <c r="D59" i="1" s="1"/>
  <c r="B59" i="1"/>
  <c r="L58" i="1"/>
  <c r="K58" i="1"/>
  <c r="J58" i="1"/>
  <c r="I58" i="1"/>
  <c r="G58" i="1"/>
  <c r="H58" i="1" s="1"/>
  <c r="E58" i="1"/>
  <c r="F58" i="1" s="1"/>
  <c r="D58" i="1" s="1"/>
  <c r="B58" i="1"/>
  <c r="L57" i="1"/>
  <c r="K57" i="1"/>
  <c r="J57" i="1"/>
  <c r="I57" i="1"/>
  <c r="G57" i="1"/>
  <c r="H57" i="1" s="1"/>
  <c r="E57" i="1"/>
  <c r="F57" i="1" s="1"/>
  <c r="D57" i="1" s="1"/>
  <c r="B57" i="1"/>
  <c r="L56" i="1"/>
  <c r="K56" i="1"/>
  <c r="J56" i="1"/>
  <c r="I56" i="1"/>
  <c r="G56" i="1"/>
  <c r="H56" i="1" s="1"/>
  <c r="E56" i="1"/>
  <c r="F56" i="1" s="1"/>
  <c r="D56" i="1" s="1"/>
  <c r="B56" i="1"/>
  <c r="L55" i="1"/>
  <c r="K55" i="1"/>
  <c r="J55" i="1"/>
  <c r="I55" i="1"/>
  <c r="G55" i="1"/>
  <c r="H55" i="1" s="1"/>
  <c r="E55" i="1"/>
  <c r="F55" i="1" s="1"/>
  <c r="D55" i="1" s="1"/>
  <c r="B55" i="1"/>
  <c r="L54" i="1"/>
  <c r="K54" i="1"/>
  <c r="J54" i="1"/>
  <c r="I54" i="1"/>
  <c r="G54" i="1"/>
  <c r="H54" i="1" s="1"/>
  <c r="E54" i="1"/>
  <c r="F54" i="1" s="1"/>
  <c r="D54" i="1" s="1"/>
  <c r="B54" i="1"/>
  <c r="L53" i="1"/>
  <c r="K53" i="1"/>
  <c r="J53" i="1"/>
  <c r="I53" i="1"/>
  <c r="G53" i="1"/>
  <c r="H53" i="1" s="1"/>
  <c r="E53" i="1"/>
  <c r="F53" i="1" s="1"/>
  <c r="D53" i="1" s="1"/>
  <c r="B53" i="1"/>
  <c r="L52" i="1"/>
  <c r="K52" i="1"/>
  <c r="J52" i="1"/>
  <c r="I52" i="1"/>
  <c r="G52" i="1"/>
  <c r="H52" i="1" s="1"/>
  <c r="E52" i="1"/>
  <c r="F52" i="1" s="1"/>
  <c r="D52" i="1" s="1"/>
  <c r="B52" i="1"/>
  <c r="L50" i="1"/>
  <c r="K50" i="1"/>
  <c r="J50" i="1"/>
  <c r="I50" i="1"/>
  <c r="G50" i="1"/>
  <c r="H50" i="1" s="1"/>
  <c r="E50" i="1"/>
  <c r="F50" i="1" s="1"/>
  <c r="D50" i="1" s="1"/>
  <c r="B50" i="1"/>
  <c r="L49" i="1"/>
  <c r="K49" i="1"/>
  <c r="J49" i="1"/>
  <c r="I49" i="1"/>
  <c r="G49" i="1"/>
  <c r="H49" i="1" s="1"/>
  <c r="E49" i="1"/>
  <c r="F49" i="1" s="1"/>
  <c r="D49" i="1" s="1"/>
  <c r="B49" i="1"/>
  <c r="L48" i="1"/>
  <c r="K48" i="1"/>
  <c r="J48" i="1"/>
  <c r="I48" i="1"/>
  <c r="G48" i="1"/>
  <c r="H48" i="1" s="1"/>
  <c r="E48" i="1"/>
  <c r="F48" i="1" s="1"/>
  <c r="D48" i="1" s="1"/>
  <c r="B48" i="1"/>
  <c r="L47" i="1"/>
  <c r="K47" i="1"/>
  <c r="J47" i="1"/>
  <c r="I47" i="1"/>
  <c r="G47" i="1"/>
  <c r="H47" i="1" s="1"/>
  <c r="E47" i="1"/>
  <c r="F47" i="1" s="1"/>
  <c r="D47" i="1" s="1"/>
  <c r="B47" i="1"/>
  <c r="L46" i="1"/>
  <c r="K46" i="1"/>
  <c r="J46" i="1"/>
  <c r="I46" i="1"/>
  <c r="G46" i="1"/>
  <c r="H46" i="1" s="1"/>
  <c r="E46" i="1"/>
  <c r="F46" i="1" s="1"/>
  <c r="D46" i="1" s="1"/>
  <c r="B46" i="1"/>
  <c r="L45" i="1"/>
  <c r="K45" i="1"/>
  <c r="J45" i="1"/>
  <c r="I45" i="1"/>
  <c r="G45" i="1"/>
  <c r="H45" i="1" s="1"/>
  <c r="E45" i="1"/>
  <c r="F45" i="1" s="1"/>
  <c r="D45" i="1" s="1"/>
  <c r="B45" i="1"/>
  <c r="L44" i="1"/>
  <c r="K44" i="1"/>
  <c r="J44" i="1"/>
  <c r="I44" i="1"/>
  <c r="G44" i="1"/>
  <c r="H44" i="1" s="1"/>
  <c r="E44" i="1"/>
  <c r="F44" i="1" s="1"/>
  <c r="D44" i="1" s="1"/>
  <c r="B44" i="1"/>
  <c r="L42" i="1"/>
  <c r="K42" i="1"/>
  <c r="J42" i="1"/>
  <c r="I42" i="1"/>
  <c r="G42" i="1"/>
  <c r="H42" i="1" s="1"/>
  <c r="E42" i="1"/>
  <c r="F42" i="1" s="1"/>
  <c r="D42" i="1" s="1"/>
  <c r="B42" i="1"/>
  <c r="L40" i="1"/>
  <c r="K40" i="1"/>
  <c r="J40" i="1"/>
  <c r="I40" i="1"/>
  <c r="G40" i="1"/>
  <c r="H40" i="1" s="1"/>
  <c r="E40" i="1"/>
  <c r="F40" i="1" s="1"/>
  <c r="D40" i="1" s="1"/>
  <c r="B40" i="1"/>
  <c r="L38" i="1"/>
  <c r="K38" i="1"/>
  <c r="J38" i="1"/>
  <c r="I38" i="1"/>
  <c r="G38" i="1"/>
  <c r="H38" i="1" s="1"/>
  <c r="E38" i="1"/>
  <c r="F38" i="1" s="1"/>
  <c r="D38" i="1" s="1"/>
  <c r="B38" i="1"/>
  <c r="L37" i="1"/>
  <c r="K37" i="1"/>
  <c r="J37" i="1"/>
  <c r="I37" i="1"/>
  <c r="G37" i="1"/>
  <c r="H37" i="1" s="1"/>
  <c r="E37" i="1"/>
  <c r="F37" i="1" s="1"/>
  <c r="D37" i="1" s="1"/>
  <c r="B37" i="1"/>
  <c r="L36" i="1"/>
  <c r="K36" i="1"/>
  <c r="J36" i="1"/>
  <c r="I36" i="1"/>
  <c r="G36" i="1"/>
  <c r="H36" i="1" s="1"/>
  <c r="E36" i="1"/>
  <c r="F36" i="1" s="1"/>
  <c r="D36" i="1" s="1"/>
  <c r="B36" i="1"/>
  <c r="L35" i="1"/>
  <c r="K35" i="1"/>
  <c r="J35" i="1"/>
  <c r="I35" i="1"/>
  <c r="G35" i="1"/>
  <c r="H35" i="1" s="1"/>
  <c r="E35" i="1"/>
  <c r="F35" i="1" s="1"/>
  <c r="D35" i="1" s="1"/>
  <c r="B35" i="1"/>
  <c r="L34" i="1"/>
  <c r="K34" i="1"/>
  <c r="J34" i="1"/>
  <c r="I34" i="1"/>
  <c r="G34" i="1"/>
  <c r="H34" i="1" s="1"/>
  <c r="E34" i="1"/>
  <c r="F34" i="1" s="1"/>
  <c r="D34" i="1" s="1"/>
  <c r="B34" i="1"/>
  <c r="L32" i="1"/>
  <c r="K32" i="1"/>
  <c r="J32" i="1"/>
  <c r="I32" i="1"/>
  <c r="G32" i="1"/>
  <c r="H32" i="1" s="1"/>
  <c r="E32" i="1"/>
  <c r="F32" i="1" s="1"/>
  <c r="D32" i="1" s="1"/>
  <c r="B32" i="1"/>
  <c r="L29" i="1"/>
  <c r="K29" i="1"/>
  <c r="J29" i="1"/>
  <c r="I29" i="1"/>
  <c r="G29" i="1"/>
  <c r="H29" i="1" s="1"/>
  <c r="E29" i="1"/>
  <c r="F29" i="1" s="1"/>
  <c r="D29" i="1" s="1"/>
  <c r="B29" i="1"/>
  <c r="L27" i="1"/>
  <c r="K27" i="1"/>
  <c r="J27" i="1"/>
  <c r="I27" i="1"/>
  <c r="G27" i="1"/>
  <c r="H27" i="1" s="1"/>
  <c r="E27" i="1"/>
  <c r="F27" i="1" s="1"/>
  <c r="D27" i="1" s="1"/>
  <c r="B27" i="1"/>
  <c r="L25" i="1"/>
  <c r="K25" i="1"/>
  <c r="J25" i="1"/>
  <c r="I25" i="1"/>
  <c r="G25" i="1"/>
  <c r="H25" i="1" s="1"/>
  <c r="E25" i="1"/>
  <c r="F25" i="1" s="1"/>
  <c r="D25" i="1" s="1"/>
  <c r="B25" i="1"/>
  <c r="O36" i="1"/>
  <c r="N36" i="1"/>
  <c r="O169" i="1"/>
  <c r="N82" i="1"/>
  <c r="O63" i="1"/>
  <c r="O38" i="1"/>
  <c r="N327" i="1"/>
  <c r="K8" i="1"/>
  <c r="I8" i="1"/>
  <c r="K7" i="1"/>
  <c r="I7" i="1"/>
  <c r="K6" i="1"/>
  <c r="I6" i="1"/>
  <c r="K4" i="1"/>
  <c r="I4" i="1"/>
  <c r="I2" i="1"/>
  <c r="N59" i="1" l="1"/>
  <c r="Q59" i="1" s="1"/>
  <c r="S59" i="1" s="1"/>
  <c r="Q327" i="1"/>
  <c r="S327" i="1" s="1"/>
  <c r="O46" i="1"/>
  <c r="R46" i="1" s="1"/>
  <c r="T46" i="1" s="1"/>
  <c r="O37" i="1"/>
  <c r="R37" i="1" s="1"/>
  <c r="T37" i="1" s="1"/>
  <c r="O53" i="1"/>
  <c r="R53" i="1" s="1"/>
  <c r="T53" i="1" s="1"/>
  <c r="R169" i="1"/>
  <c r="O112" i="1"/>
  <c r="R112" i="1" s="1"/>
  <c r="T112" i="1" s="1"/>
  <c r="R36" i="1"/>
  <c r="T36" i="1" s="1"/>
  <c r="O80" i="1"/>
  <c r="R80" i="1" s="1"/>
  <c r="T80" i="1" s="1"/>
  <c r="O82" i="1"/>
  <c r="R82" i="1" s="1"/>
  <c r="T82" i="1" s="1"/>
  <c r="O84" i="1"/>
  <c r="R84" i="1" s="1"/>
  <c r="T84" i="1" s="1"/>
  <c r="R63" i="1"/>
  <c r="T63" i="1" s="1"/>
  <c r="N54" i="1"/>
  <c r="Q54" i="1" s="1"/>
  <c r="S54" i="1" s="1"/>
  <c r="O59" i="1"/>
  <c r="R59" i="1" s="1"/>
  <c r="T59" i="1" s="1"/>
  <c r="N136" i="1"/>
  <c r="Q136" i="1" s="1"/>
  <c r="S136" i="1" s="1"/>
  <c r="S135" i="1" s="1"/>
  <c r="N46" i="1"/>
  <c r="Q46" i="1" s="1"/>
  <c r="S46" i="1" s="1"/>
  <c r="O54" i="1"/>
  <c r="R54" i="1" s="1"/>
  <c r="T54" i="1" s="1"/>
  <c r="N66" i="1"/>
  <c r="Q66" i="1" s="1"/>
  <c r="S66" i="1" s="1"/>
  <c r="N79" i="1"/>
  <c r="Q79" i="1" s="1"/>
  <c r="S79" i="1" s="1"/>
  <c r="O85" i="1"/>
  <c r="R85" i="1" s="1"/>
  <c r="T85" i="1" s="1"/>
  <c r="O245" i="1"/>
  <c r="R245" i="1" s="1"/>
  <c r="T245" i="1" s="1"/>
  <c r="O66" i="1"/>
  <c r="R66" i="1" s="1"/>
  <c r="T66" i="1" s="1"/>
  <c r="O95" i="1"/>
  <c r="R95" i="1" s="1"/>
  <c r="T95" i="1" s="1"/>
  <c r="O58" i="1"/>
  <c r="R58" i="1" s="1"/>
  <c r="T58" i="1" s="1"/>
  <c r="O65" i="1"/>
  <c r="R65" i="1" s="1"/>
  <c r="T65" i="1" s="1"/>
  <c r="O70" i="1"/>
  <c r="R70" i="1" s="1"/>
  <c r="T70" i="1" s="1"/>
  <c r="O75" i="1"/>
  <c r="R75" i="1" s="1"/>
  <c r="T75" i="1" s="1"/>
  <c r="O117" i="1"/>
  <c r="R117" i="1" s="1"/>
  <c r="T117" i="1" s="1"/>
  <c r="N52" i="1"/>
  <c r="Q52" i="1" s="1"/>
  <c r="S52" i="1" s="1"/>
  <c r="O307" i="1"/>
  <c r="R307" i="1" s="1"/>
  <c r="T307" i="1" s="1"/>
  <c r="N281" i="1"/>
  <c r="Q281" i="1" s="1"/>
  <c r="S281" i="1" s="1"/>
  <c r="N196" i="1"/>
  <c r="Q196" i="1" s="1"/>
  <c r="S196" i="1" s="1"/>
  <c r="N171" i="1"/>
  <c r="Q171" i="1" s="1"/>
  <c r="S171" i="1" s="1"/>
  <c r="N337" i="1"/>
  <c r="Q337" i="1" s="1"/>
  <c r="S337" i="1" s="1"/>
  <c r="N173" i="1"/>
  <c r="Q173" i="1" s="1"/>
  <c r="S173" i="1" s="1"/>
  <c r="N258" i="1"/>
  <c r="Q258" i="1" s="1"/>
  <c r="S258" i="1" s="1"/>
  <c r="N256" i="1"/>
  <c r="Q256" i="1" s="1"/>
  <c r="S256" i="1" s="1"/>
  <c r="N112" i="1"/>
  <c r="Q112" i="1" s="1"/>
  <c r="S112" i="1" s="1"/>
  <c r="N80" i="1"/>
  <c r="Q80" i="1" s="1"/>
  <c r="S80" i="1" s="1"/>
  <c r="N169" i="1"/>
  <c r="Q169" i="1" s="1"/>
  <c r="S169" i="1" s="1"/>
  <c r="O25" i="1"/>
  <c r="R25" i="1" s="1"/>
  <c r="T25" i="1" s="1"/>
  <c r="O34" i="1"/>
  <c r="R34" i="1" s="1"/>
  <c r="T34" i="1" s="1"/>
  <c r="N50" i="1"/>
  <c r="Q50" i="1" s="1"/>
  <c r="S50" i="1" s="1"/>
  <c r="O52" i="1"/>
  <c r="R52" i="1" s="1"/>
  <c r="T52" i="1" s="1"/>
  <c r="O78" i="1"/>
  <c r="R78" i="1" s="1"/>
  <c r="T78" i="1" s="1"/>
  <c r="O81" i="1"/>
  <c r="R81" i="1" s="1"/>
  <c r="T81" i="1" s="1"/>
  <c r="N84" i="1"/>
  <c r="Q84" i="1" s="1"/>
  <c r="S84" i="1" s="1"/>
  <c r="O92" i="1"/>
  <c r="R92" i="1" s="1"/>
  <c r="T92" i="1" s="1"/>
  <c r="N154" i="1"/>
  <c r="Q154" i="1" s="1"/>
  <c r="S154" i="1" s="1"/>
  <c r="O50" i="1"/>
  <c r="R50" i="1" s="1"/>
  <c r="T50" i="1" s="1"/>
  <c r="N57" i="1"/>
  <c r="Q57" i="1" s="1"/>
  <c r="S57" i="1" s="1"/>
  <c r="N74" i="1"/>
  <c r="Q74" i="1" s="1"/>
  <c r="S74" i="1" s="1"/>
  <c r="O186" i="1"/>
  <c r="R186" i="1" s="1"/>
  <c r="T186" i="1" s="1"/>
  <c r="N342" i="1"/>
  <c r="Q342" i="1" s="1"/>
  <c r="S342" i="1" s="1"/>
  <c r="N330" i="1"/>
  <c r="Q330" i="1" s="1"/>
  <c r="S330" i="1" s="1"/>
  <c r="N328" i="1"/>
  <c r="Q328" i="1" s="1"/>
  <c r="S328" i="1" s="1"/>
  <c r="N316" i="1"/>
  <c r="Q316" i="1" s="1"/>
  <c r="S316" i="1" s="1"/>
  <c r="N306" i="1"/>
  <c r="Q306" i="1" s="1"/>
  <c r="S306" i="1" s="1"/>
  <c r="N283" i="1"/>
  <c r="Q283" i="1" s="1"/>
  <c r="S283" i="1" s="1"/>
  <c r="N271" i="1"/>
  <c r="Q271" i="1" s="1"/>
  <c r="S271" i="1" s="1"/>
  <c r="N269" i="1"/>
  <c r="Q269" i="1" s="1"/>
  <c r="S269" i="1" s="1"/>
  <c r="N259" i="1"/>
  <c r="Q259" i="1" s="1"/>
  <c r="S259" i="1" s="1"/>
  <c r="N247" i="1"/>
  <c r="Q247" i="1" s="1"/>
  <c r="S247" i="1" s="1"/>
  <c r="N235" i="1"/>
  <c r="Q235" i="1" s="1"/>
  <c r="S235" i="1" s="1"/>
  <c r="N344" i="1"/>
  <c r="Q344" i="1" s="1"/>
  <c r="S344" i="1" s="1"/>
  <c r="N332" i="1"/>
  <c r="Q332" i="1" s="1"/>
  <c r="S332" i="1" s="1"/>
  <c r="N320" i="1"/>
  <c r="Q320" i="1" s="1"/>
  <c r="S320" i="1" s="1"/>
  <c r="N308" i="1"/>
  <c r="Q308" i="1" s="1"/>
  <c r="S308" i="1" s="1"/>
  <c r="N285" i="1"/>
  <c r="Q285" i="1" s="1"/>
  <c r="S285" i="1" s="1"/>
  <c r="N273" i="1"/>
  <c r="Q273" i="1" s="1"/>
  <c r="S273" i="1" s="1"/>
  <c r="N261" i="1"/>
  <c r="Q261" i="1" s="1"/>
  <c r="S261" i="1" s="1"/>
  <c r="N249" i="1"/>
  <c r="Q249" i="1" s="1"/>
  <c r="S249" i="1" s="1"/>
  <c r="N237" i="1"/>
  <c r="Q237" i="1" s="1"/>
  <c r="S237" i="1" s="1"/>
  <c r="N338" i="1"/>
  <c r="Q338" i="1" s="1"/>
  <c r="S338" i="1" s="1"/>
  <c r="N324" i="1"/>
  <c r="Q324" i="1" s="1"/>
  <c r="S324" i="1" s="1"/>
  <c r="N312" i="1"/>
  <c r="Q312" i="1" s="1"/>
  <c r="S312" i="1" s="1"/>
  <c r="N289" i="1"/>
  <c r="Q289" i="1" s="1"/>
  <c r="S289" i="1" s="1"/>
  <c r="N277" i="1"/>
  <c r="Q277" i="1" s="1"/>
  <c r="S277" i="1" s="1"/>
  <c r="N265" i="1"/>
  <c r="Q265" i="1" s="1"/>
  <c r="S265" i="1" s="1"/>
  <c r="N346" i="1"/>
  <c r="Q346" i="1" s="1"/>
  <c r="S346" i="1" s="1"/>
  <c r="N315" i="1"/>
  <c r="Q315" i="1" s="1"/>
  <c r="S315" i="1" s="1"/>
  <c r="N232" i="1"/>
  <c r="Q232" i="1" s="1"/>
  <c r="S232" i="1" s="1"/>
  <c r="N223" i="1"/>
  <c r="Q223" i="1" s="1"/>
  <c r="S223" i="1" s="1"/>
  <c r="N203" i="1"/>
  <c r="Q203" i="1" s="1"/>
  <c r="S203" i="1" s="1"/>
  <c r="N191" i="1"/>
  <c r="Q191" i="1" s="1"/>
  <c r="S191" i="1" s="1"/>
  <c r="N321" i="1"/>
  <c r="Q321" i="1" s="1"/>
  <c r="S321" i="1" s="1"/>
  <c r="N301" i="1"/>
  <c r="Q301" i="1" s="1"/>
  <c r="S301" i="1" s="1"/>
  <c r="S300" i="1" s="1"/>
  <c r="N279" i="1"/>
  <c r="Q279" i="1" s="1"/>
  <c r="S279" i="1" s="1"/>
  <c r="N252" i="1"/>
  <c r="Q252" i="1" s="1"/>
  <c r="S252" i="1" s="1"/>
  <c r="N246" i="1"/>
  <c r="Q246" i="1" s="1"/>
  <c r="S246" i="1" s="1"/>
  <c r="N181" i="1"/>
  <c r="Q181" i="1" s="1"/>
  <c r="S181" i="1" s="1"/>
  <c r="N334" i="1"/>
  <c r="Q334" i="1" s="1"/>
  <c r="S334" i="1" s="1"/>
  <c r="N292" i="1"/>
  <c r="Q292" i="1" s="1"/>
  <c r="S292" i="1" s="1"/>
  <c r="N260" i="1"/>
  <c r="Q260" i="1" s="1"/>
  <c r="S260" i="1" s="1"/>
  <c r="N239" i="1"/>
  <c r="Q239" i="1" s="1"/>
  <c r="S239" i="1" s="1"/>
  <c r="N224" i="1"/>
  <c r="Q224" i="1" s="1"/>
  <c r="S224" i="1" s="1"/>
  <c r="N343" i="1"/>
  <c r="Q343" i="1" s="1"/>
  <c r="S343" i="1" s="1"/>
  <c r="N309" i="1"/>
  <c r="Q309" i="1" s="1"/>
  <c r="S309" i="1" s="1"/>
  <c r="N303" i="1"/>
  <c r="Q303" i="1" s="1"/>
  <c r="S303" i="1" s="1"/>
  <c r="S302" i="1" s="1"/>
  <c r="N295" i="1"/>
  <c r="Q295" i="1" s="1"/>
  <c r="S295" i="1" s="1"/>
  <c r="N225" i="1"/>
  <c r="Q225" i="1" s="1"/>
  <c r="S225" i="1" s="1"/>
  <c r="N193" i="1"/>
  <c r="Q193" i="1" s="1"/>
  <c r="S193" i="1" s="1"/>
  <c r="N174" i="1"/>
  <c r="Q174" i="1" s="1"/>
  <c r="S174" i="1" s="1"/>
  <c r="N276" i="1"/>
  <c r="Q276" i="1" s="1"/>
  <c r="S276" i="1" s="1"/>
  <c r="N164" i="1"/>
  <c r="Q164" i="1" s="1"/>
  <c r="S164" i="1" s="1"/>
  <c r="N347" i="1"/>
  <c r="Q347" i="1" s="1"/>
  <c r="S347" i="1" s="1"/>
  <c r="N339" i="1"/>
  <c r="Q339" i="1" s="1"/>
  <c r="S339" i="1" s="1"/>
  <c r="N331" i="1"/>
  <c r="Q331" i="1" s="1"/>
  <c r="S331" i="1" s="1"/>
  <c r="N325" i="1"/>
  <c r="Q325" i="1" s="1"/>
  <c r="S325" i="1" s="1"/>
  <c r="N286" i="1"/>
  <c r="Q286" i="1" s="1"/>
  <c r="S286" i="1" s="1"/>
  <c r="N266" i="1"/>
  <c r="Q266" i="1" s="1"/>
  <c r="S266" i="1" s="1"/>
  <c r="N248" i="1"/>
  <c r="Q248" i="1" s="1"/>
  <c r="S248" i="1" s="1"/>
  <c r="N240" i="1"/>
  <c r="Q240" i="1" s="1"/>
  <c r="S240" i="1" s="1"/>
  <c r="N234" i="1"/>
  <c r="Q234" i="1" s="1"/>
  <c r="S234" i="1" s="1"/>
  <c r="N226" i="1"/>
  <c r="Q226" i="1" s="1"/>
  <c r="S226" i="1" s="1"/>
  <c r="N205" i="1"/>
  <c r="Q205" i="1" s="1"/>
  <c r="S205" i="1" s="1"/>
  <c r="N194" i="1"/>
  <c r="Q194" i="1" s="1"/>
  <c r="S194" i="1" s="1"/>
  <c r="N175" i="1"/>
  <c r="Q175" i="1" s="1"/>
  <c r="S175" i="1" s="1"/>
  <c r="N141" i="1"/>
  <c r="Q141" i="1" s="1"/>
  <c r="S141" i="1" s="1"/>
  <c r="N322" i="1"/>
  <c r="Q322" i="1" s="1"/>
  <c r="S322" i="1" s="1"/>
  <c r="N317" i="1"/>
  <c r="Q317" i="1" s="1"/>
  <c r="S317" i="1" s="1"/>
  <c r="N305" i="1"/>
  <c r="Q305" i="1" s="1"/>
  <c r="S305" i="1" s="1"/>
  <c r="N297" i="1"/>
  <c r="Q297" i="1" s="1"/>
  <c r="S297" i="1" s="1"/>
  <c r="N255" i="1"/>
  <c r="Q255" i="1" s="1"/>
  <c r="S255" i="1" s="1"/>
  <c r="N165" i="1"/>
  <c r="Q165" i="1" s="1"/>
  <c r="S165" i="1" s="1"/>
  <c r="N290" i="1"/>
  <c r="Q290" i="1" s="1"/>
  <c r="S290" i="1" s="1"/>
  <c r="N340" i="1"/>
  <c r="Q340" i="1" s="1"/>
  <c r="S340" i="1" s="1"/>
  <c r="N326" i="1"/>
  <c r="Q326" i="1" s="1"/>
  <c r="S326" i="1" s="1"/>
  <c r="N287" i="1"/>
  <c r="Q287" i="1" s="1"/>
  <c r="S287" i="1" s="1"/>
  <c r="N333" i="1"/>
  <c r="Q333" i="1" s="1"/>
  <c r="S333" i="1" s="1"/>
  <c r="N311" i="1"/>
  <c r="Q311" i="1" s="1"/>
  <c r="S311" i="1" s="1"/>
  <c r="N284" i="1"/>
  <c r="Q284" i="1" s="1"/>
  <c r="S284" i="1" s="1"/>
  <c r="N278" i="1"/>
  <c r="Q278" i="1" s="1"/>
  <c r="S278" i="1" s="1"/>
  <c r="N218" i="1"/>
  <c r="Q218" i="1" s="1"/>
  <c r="S218" i="1" s="1"/>
  <c r="S217" i="1" s="1"/>
  <c r="N156" i="1"/>
  <c r="Q156" i="1" s="1"/>
  <c r="S156" i="1" s="1"/>
  <c r="N149" i="1"/>
  <c r="Q149" i="1" s="1"/>
  <c r="S149" i="1" s="1"/>
  <c r="N117" i="1"/>
  <c r="Q117" i="1" s="1"/>
  <c r="S117" i="1" s="1"/>
  <c r="N103" i="1"/>
  <c r="Q103" i="1" s="1"/>
  <c r="S103" i="1" s="1"/>
  <c r="N220" i="1"/>
  <c r="Q220" i="1" s="1"/>
  <c r="S220" i="1" s="1"/>
  <c r="S219" i="1" s="1"/>
  <c r="N202" i="1"/>
  <c r="Q202" i="1" s="1"/>
  <c r="S202" i="1" s="1"/>
  <c r="N183" i="1"/>
  <c r="Q183" i="1" s="1"/>
  <c r="S183" i="1" s="1"/>
  <c r="N140" i="1"/>
  <c r="Q140" i="1" s="1"/>
  <c r="S140" i="1" s="1"/>
  <c r="N291" i="1"/>
  <c r="Q291" i="1" s="1"/>
  <c r="S291" i="1" s="1"/>
  <c r="N230" i="1"/>
  <c r="Q230" i="1" s="1"/>
  <c r="S230" i="1" s="1"/>
  <c r="N222" i="1"/>
  <c r="Q222" i="1" s="1"/>
  <c r="S222" i="1" s="1"/>
  <c r="N206" i="1"/>
  <c r="Q206" i="1" s="1"/>
  <c r="S206" i="1" s="1"/>
  <c r="N179" i="1"/>
  <c r="N176" i="1"/>
  <c r="Q176" i="1" s="1"/>
  <c r="S176" i="1" s="1"/>
  <c r="N166" i="1"/>
  <c r="Q166" i="1" s="1"/>
  <c r="S166" i="1" s="1"/>
  <c r="N157" i="1"/>
  <c r="Q157" i="1" s="1"/>
  <c r="S157" i="1" s="1"/>
  <c r="N150" i="1"/>
  <c r="Q150" i="1" s="1"/>
  <c r="S150" i="1" s="1"/>
  <c r="N118" i="1"/>
  <c r="Q118" i="1" s="1"/>
  <c r="S118" i="1" s="1"/>
  <c r="N104" i="1"/>
  <c r="Q104" i="1" s="1"/>
  <c r="S104" i="1" s="1"/>
  <c r="N92" i="1"/>
  <c r="Q92" i="1" s="1"/>
  <c r="S92" i="1" s="1"/>
  <c r="N264" i="1"/>
  <c r="Q264" i="1" s="1"/>
  <c r="S264" i="1" s="1"/>
  <c r="N250" i="1"/>
  <c r="Q250" i="1" s="1"/>
  <c r="S250" i="1" s="1"/>
  <c r="N242" i="1"/>
  <c r="Q242" i="1" s="1"/>
  <c r="S242" i="1" s="1"/>
  <c r="N323" i="1"/>
  <c r="Q323" i="1" s="1"/>
  <c r="S323" i="1" s="1"/>
  <c r="N310" i="1"/>
  <c r="Q310" i="1" s="1"/>
  <c r="S310" i="1" s="1"/>
  <c r="N257" i="1"/>
  <c r="Q257" i="1" s="1"/>
  <c r="S257" i="1" s="1"/>
  <c r="N198" i="1"/>
  <c r="N188" i="1"/>
  <c r="Q188" i="1" s="1"/>
  <c r="S188" i="1" s="1"/>
  <c r="N345" i="1"/>
  <c r="Q345" i="1" s="1"/>
  <c r="S345" i="1" s="1"/>
  <c r="N282" i="1"/>
  <c r="Q282" i="1" s="1"/>
  <c r="S282" i="1" s="1"/>
  <c r="N231" i="1"/>
  <c r="Q231" i="1" s="1"/>
  <c r="S231" i="1" s="1"/>
  <c r="N213" i="1"/>
  <c r="Q213" i="1" s="1"/>
  <c r="S213" i="1" s="1"/>
  <c r="N161" i="1"/>
  <c r="Q161" i="1" s="1"/>
  <c r="S161" i="1" s="1"/>
  <c r="N152" i="1"/>
  <c r="Q152" i="1" s="1"/>
  <c r="S152" i="1" s="1"/>
  <c r="N142" i="1"/>
  <c r="N120" i="1"/>
  <c r="Q120" i="1" s="1"/>
  <c r="S120" i="1" s="1"/>
  <c r="N267" i="1"/>
  <c r="Q267" i="1" s="1"/>
  <c r="S267" i="1" s="1"/>
  <c r="N243" i="1"/>
  <c r="Q243" i="1" s="1"/>
  <c r="S243" i="1" s="1"/>
  <c r="N227" i="1"/>
  <c r="Q227" i="1" s="1"/>
  <c r="S227" i="1" s="1"/>
  <c r="N189" i="1"/>
  <c r="Q189" i="1" s="1"/>
  <c r="S189" i="1" s="1"/>
  <c r="N180" i="1"/>
  <c r="Q180" i="1" s="1"/>
  <c r="S180" i="1" s="1"/>
  <c r="N251" i="1"/>
  <c r="Q251" i="1" s="1"/>
  <c r="S251" i="1" s="1"/>
  <c r="N274" i="1"/>
  <c r="Q274" i="1" s="1"/>
  <c r="S274" i="1" s="1"/>
  <c r="N272" i="1"/>
  <c r="Q272" i="1" s="1"/>
  <c r="S272" i="1" s="1"/>
  <c r="N262" i="1"/>
  <c r="Q262" i="1" s="1"/>
  <c r="S262" i="1" s="1"/>
  <c r="N245" i="1"/>
  <c r="Q245" i="1" s="1"/>
  <c r="S245" i="1" s="1"/>
  <c r="N335" i="1"/>
  <c r="Q335" i="1" s="1"/>
  <c r="S335" i="1" s="1"/>
  <c r="N238" i="1"/>
  <c r="Q238" i="1" s="1"/>
  <c r="S238" i="1" s="1"/>
  <c r="N298" i="1"/>
  <c r="Q298" i="1" s="1"/>
  <c r="S298" i="1" s="1"/>
  <c r="N241" i="1"/>
  <c r="Q241" i="1" s="1"/>
  <c r="S241" i="1" s="1"/>
  <c r="N233" i="1"/>
  <c r="Q233" i="1" s="1"/>
  <c r="S233" i="1" s="1"/>
  <c r="N228" i="1"/>
  <c r="Q228" i="1" s="1"/>
  <c r="S228" i="1" s="1"/>
  <c r="N215" i="1"/>
  <c r="Q215" i="1" s="1"/>
  <c r="S215" i="1" s="1"/>
  <c r="N341" i="1"/>
  <c r="Q341" i="1" s="1"/>
  <c r="S341" i="1" s="1"/>
  <c r="N288" i="1"/>
  <c r="Q288" i="1" s="1"/>
  <c r="S288" i="1" s="1"/>
  <c r="N307" i="1"/>
  <c r="Q307" i="1" s="1"/>
  <c r="S307" i="1" s="1"/>
  <c r="N186" i="1"/>
  <c r="Q186" i="1" s="1"/>
  <c r="S186" i="1" s="1"/>
  <c r="N129" i="1"/>
  <c r="Q129" i="1" s="1"/>
  <c r="S129" i="1" s="1"/>
  <c r="N95" i="1"/>
  <c r="Q95" i="1" s="1"/>
  <c r="S95" i="1" s="1"/>
  <c r="N200" i="1"/>
  <c r="Q200" i="1" s="1"/>
  <c r="S200" i="1" s="1"/>
  <c r="N160" i="1"/>
  <c r="Q160" i="1" s="1"/>
  <c r="S160" i="1" s="1"/>
  <c r="N146" i="1"/>
  <c r="Q146" i="1" s="1"/>
  <c r="S146" i="1" s="1"/>
  <c r="N138" i="1"/>
  <c r="Q138" i="1" s="1"/>
  <c r="S138" i="1" s="1"/>
  <c r="N122" i="1"/>
  <c r="Q122" i="1" s="1"/>
  <c r="S122" i="1" s="1"/>
  <c r="N97" i="1"/>
  <c r="Q97" i="1" s="1"/>
  <c r="S97" i="1" s="1"/>
  <c r="N87" i="1"/>
  <c r="Q87" i="1" s="1"/>
  <c r="S87" i="1" s="1"/>
  <c r="N77" i="1"/>
  <c r="Q77" i="1" s="1"/>
  <c r="S77" i="1" s="1"/>
  <c r="N65" i="1"/>
  <c r="Q65" i="1" s="1"/>
  <c r="S65" i="1" s="1"/>
  <c r="N53" i="1"/>
  <c r="Q53" i="1" s="1"/>
  <c r="S53" i="1" s="1"/>
  <c r="N35" i="1"/>
  <c r="Q35" i="1" s="1"/>
  <c r="S35" i="1" s="1"/>
  <c r="N32" i="1"/>
  <c r="Q32" i="1" s="1"/>
  <c r="S32" i="1" s="1"/>
  <c r="N119" i="1"/>
  <c r="Q119" i="1" s="1"/>
  <c r="S119" i="1" s="1"/>
  <c r="N216" i="1"/>
  <c r="Q216" i="1" s="1"/>
  <c r="S216" i="1" s="1"/>
  <c r="N163" i="1"/>
  <c r="Q163" i="1" s="1"/>
  <c r="S163" i="1" s="1"/>
  <c r="N88" i="1"/>
  <c r="Q88" i="1" s="1"/>
  <c r="S88" i="1" s="1"/>
  <c r="N78" i="1"/>
  <c r="Q78" i="1" s="1"/>
  <c r="S78" i="1" s="1"/>
  <c r="N210" i="1"/>
  <c r="Q210" i="1" s="1"/>
  <c r="S210" i="1" s="1"/>
  <c r="N113" i="1"/>
  <c r="Q113" i="1" s="1"/>
  <c r="S113" i="1" s="1"/>
  <c r="N105" i="1"/>
  <c r="Q105" i="1" s="1"/>
  <c r="S105" i="1" s="1"/>
  <c r="N98" i="1"/>
  <c r="Q98" i="1" s="1"/>
  <c r="S98" i="1" s="1"/>
  <c r="N201" i="1"/>
  <c r="Q201" i="1" s="1"/>
  <c r="S201" i="1" s="1"/>
  <c r="N192" i="1"/>
  <c r="Q192" i="1" s="1"/>
  <c r="S192" i="1" s="1"/>
  <c r="N178" i="1"/>
  <c r="Q178" i="1" s="1"/>
  <c r="S178" i="1" s="1"/>
  <c r="N170" i="1"/>
  <c r="Q170" i="1" s="1"/>
  <c r="S170" i="1" s="1"/>
  <c r="N147" i="1"/>
  <c r="Q147" i="1" s="1"/>
  <c r="S147" i="1" s="1"/>
  <c r="N139" i="1"/>
  <c r="Q139" i="1" s="1"/>
  <c r="S139" i="1" s="1"/>
  <c r="N204" i="1"/>
  <c r="Q204" i="1" s="1"/>
  <c r="S204" i="1" s="1"/>
  <c r="N155" i="1"/>
  <c r="Q155" i="1" s="1"/>
  <c r="S155" i="1" s="1"/>
  <c r="N107" i="1"/>
  <c r="Q107" i="1" s="1"/>
  <c r="S107" i="1" s="1"/>
  <c r="N263" i="1"/>
  <c r="Q263" i="1" s="1"/>
  <c r="S263" i="1" s="1"/>
  <c r="N148" i="1"/>
  <c r="Q148" i="1" s="1"/>
  <c r="S148" i="1" s="1"/>
  <c r="N143" i="1"/>
  <c r="Q143" i="1" s="1"/>
  <c r="S143" i="1" s="1"/>
  <c r="N123" i="1"/>
  <c r="Q123" i="1" s="1"/>
  <c r="S123" i="1" s="1"/>
  <c r="N99" i="1"/>
  <c r="Q99" i="1" s="1"/>
  <c r="S99" i="1" s="1"/>
  <c r="N90" i="1"/>
  <c r="Q90" i="1" s="1"/>
  <c r="S90" i="1" s="1"/>
  <c r="N68" i="1"/>
  <c r="Q68" i="1" s="1"/>
  <c r="S68" i="1" s="1"/>
  <c r="N56" i="1"/>
  <c r="Q56" i="1" s="1"/>
  <c r="S56" i="1" s="1"/>
  <c r="N44" i="1"/>
  <c r="Q44" i="1" s="1"/>
  <c r="S44" i="1" s="1"/>
  <c r="N42" i="1"/>
  <c r="Q42" i="1" s="1"/>
  <c r="S42" i="1" s="1"/>
  <c r="S41" i="1" s="1"/>
  <c r="N40" i="1"/>
  <c r="Q40" i="1" s="1"/>
  <c r="S40" i="1" s="1"/>
  <c r="S39" i="1" s="1"/>
  <c r="N38" i="1"/>
  <c r="Q38" i="1" s="1"/>
  <c r="S38" i="1" s="1"/>
  <c r="N187" i="1"/>
  <c r="Q187" i="1" s="1"/>
  <c r="S187" i="1" s="1"/>
  <c r="N114" i="1"/>
  <c r="Q114" i="1" s="1"/>
  <c r="S114" i="1" s="1"/>
  <c r="N91" i="1"/>
  <c r="Q91" i="1" s="1"/>
  <c r="S91" i="1" s="1"/>
  <c r="N81" i="1"/>
  <c r="Q81" i="1" s="1"/>
  <c r="S81" i="1" s="1"/>
  <c r="N69" i="1"/>
  <c r="Q69" i="1" s="1"/>
  <c r="S69" i="1" s="1"/>
  <c r="N167" i="1"/>
  <c r="Q167" i="1" s="1"/>
  <c r="S167" i="1" s="1"/>
  <c r="N126" i="1"/>
  <c r="Q126" i="1" s="1"/>
  <c r="S126" i="1" s="1"/>
  <c r="N108" i="1"/>
  <c r="Q108" i="1" s="1"/>
  <c r="S108" i="1" s="1"/>
  <c r="N100" i="1"/>
  <c r="Q100" i="1" s="1"/>
  <c r="S100" i="1" s="1"/>
  <c r="N212" i="1"/>
  <c r="Q212" i="1" s="1"/>
  <c r="S212" i="1" s="1"/>
  <c r="N190" i="1"/>
  <c r="Q190" i="1" s="1"/>
  <c r="S190" i="1" s="1"/>
  <c r="N153" i="1"/>
  <c r="Q153" i="1" s="1"/>
  <c r="S153" i="1" s="1"/>
  <c r="N131" i="1"/>
  <c r="Q131" i="1" s="1"/>
  <c r="S131" i="1" s="1"/>
  <c r="N115" i="1"/>
  <c r="Q115" i="1" s="1"/>
  <c r="S115" i="1" s="1"/>
  <c r="N184" i="1"/>
  <c r="Q184" i="1" s="1"/>
  <c r="S184" i="1" s="1"/>
  <c r="N199" i="1"/>
  <c r="Q199" i="1" s="1"/>
  <c r="S199" i="1" s="1"/>
  <c r="N128" i="1"/>
  <c r="Q128" i="1" s="1"/>
  <c r="S128" i="1" s="1"/>
  <c r="N116" i="1"/>
  <c r="Q116" i="1" s="1"/>
  <c r="S116" i="1" s="1"/>
  <c r="N101" i="1"/>
  <c r="Q101" i="1" s="1"/>
  <c r="S101" i="1" s="1"/>
  <c r="N83" i="1"/>
  <c r="Q83" i="1" s="1"/>
  <c r="S83" i="1" s="1"/>
  <c r="N71" i="1"/>
  <c r="Q71" i="1" s="1"/>
  <c r="S71" i="1" s="1"/>
  <c r="N236" i="1"/>
  <c r="Q236" i="1" s="1"/>
  <c r="S236" i="1" s="1"/>
  <c r="N182" i="1"/>
  <c r="Q182" i="1" s="1"/>
  <c r="S182" i="1" s="1"/>
  <c r="N121" i="1"/>
  <c r="Q121" i="1" s="1"/>
  <c r="S121" i="1" s="1"/>
  <c r="N109" i="1"/>
  <c r="Q109" i="1" s="1"/>
  <c r="S109" i="1" s="1"/>
  <c r="N93" i="1"/>
  <c r="Q93" i="1" s="1"/>
  <c r="S93" i="1" s="1"/>
  <c r="N275" i="1"/>
  <c r="Q275" i="1" s="1"/>
  <c r="S275" i="1" s="1"/>
  <c r="N197" i="1"/>
  <c r="Q197" i="1" s="1"/>
  <c r="S197" i="1" s="1"/>
  <c r="N158" i="1"/>
  <c r="Q158" i="1" s="1"/>
  <c r="S158" i="1" s="1"/>
  <c r="N151" i="1"/>
  <c r="Q151" i="1" s="1"/>
  <c r="S151" i="1" s="1"/>
  <c r="N134" i="1"/>
  <c r="Q134" i="1" s="1"/>
  <c r="S134" i="1" s="1"/>
  <c r="S133" i="1" s="1"/>
  <c r="N94" i="1"/>
  <c r="Q94" i="1" s="1"/>
  <c r="S94" i="1" s="1"/>
  <c r="N85" i="1"/>
  <c r="Q85" i="1" s="1"/>
  <c r="S85" i="1" s="1"/>
  <c r="N268" i="1"/>
  <c r="Q268" i="1" s="1"/>
  <c r="S268" i="1" s="1"/>
  <c r="N110" i="1"/>
  <c r="Q110" i="1" s="1"/>
  <c r="S110" i="1" s="1"/>
  <c r="N29" i="1"/>
  <c r="Q29" i="1" s="1"/>
  <c r="S29" i="1" s="1"/>
  <c r="S28" i="1" s="1"/>
  <c r="O215" i="1"/>
  <c r="R215" i="1" s="1"/>
  <c r="T215" i="1" s="1"/>
  <c r="O318" i="1"/>
  <c r="R318" i="1" s="1"/>
  <c r="T318" i="1" s="1"/>
  <c r="O313" i="1"/>
  <c r="R313" i="1" s="1"/>
  <c r="T313" i="1" s="1"/>
  <c r="N25" i="1"/>
  <c r="Q25" i="1" s="1"/>
  <c r="S25" i="1" s="1"/>
  <c r="S24" i="1" s="1"/>
  <c r="O27" i="1"/>
  <c r="R27" i="1" s="1"/>
  <c r="T27" i="1" s="1"/>
  <c r="N34" i="1"/>
  <c r="Q34" i="1" s="1"/>
  <c r="S34" i="1" s="1"/>
  <c r="N299" i="1"/>
  <c r="Q299" i="1" s="1"/>
  <c r="S299" i="1" s="1"/>
  <c r="N130" i="1"/>
  <c r="Q130" i="1" s="1"/>
  <c r="S130" i="1" s="1"/>
  <c r="N214" i="1"/>
  <c r="Q214" i="1" s="1"/>
  <c r="S214" i="1" s="1"/>
  <c r="O44" i="1"/>
  <c r="R44" i="1" s="1"/>
  <c r="T44" i="1" s="1"/>
  <c r="O57" i="1"/>
  <c r="R57" i="1" s="1"/>
  <c r="T57" i="1" s="1"/>
  <c r="N62" i="1"/>
  <c r="Q62" i="1" s="1"/>
  <c r="S62" i="1" s="1"/>
  <c r="O69" i="1"/>
  <c r="R69" i="1" s="1"/>
  <c r="T69" i="1" s="1"/>
  <c r="O74" i="1"/>
  <c r="R74" i="1" s="1"/>
  <c r="T74" i="1" s="1"/>
  <c r="O134" i="1"/>
  <c r="R134" i="1" s="1"/>
  <c r="T134" i="1" s="1"/>
  <c r="N172" i="1"/>
  <c r="Q172" i="1" s="1"/>
  <c r="S172" i="1" s="1"/>
  <c r="N314" i="1"/>
  <c r="Q314" i="1" s="1"/>
  <c r="S314" i="1" s="1"/>
  <c r="O45" i="1"/>
  <c r="R45" i="1" s="1"/>
  <c r="T45" i="1" s="1"/>
  <c r="O299" i="1"/>
  <c r="R299" i="1" s="1"/>
  <c r="T299" i="1" s="1"/>
  <c r="O214" i="1"/>
  <c r="R214" i="1" s="1"/>
  <c r="T214" i="1" s="1"/>
  <c r="O130" i="1"/>
  <c r="R130" i="1" s="1"/>
  <c r="T130" i="1" s="1"/>
  <c r="N49" i="1"/>
  <c r="Q49" i="1" s="1"/>
  <c r="S49" i="1" s="1"/>
  <c r="O62" i="1"/>
  <c r="R62" i="1" s="1"/>
  <c r="T62" i="1" s="1"/>
  <c r="O94" i="1"/>
  <c r="R94" i="1" s="1"/>
  <c r="T94" i="1" s="1"/>
  <c r="O314" i="1"/>
  <c r="R314" i="1" s="1"/>
  <c r="T314" i="1" s="1"/>
  <c r="N27" i="1"/>
  <c r="Q27" i="1" s="1"/>
  <c r="S27" i="1" s="1"/>
  <c r="S26" i="1" s="1"/>
  <c r="O29" i="1"/>
  <c r="R29" i="1" s="1"/>
  <c r="T29" i="1" s="1"/>
  <c r="O32" i="1"/>
  <c r="R32" i="1" s="1"/>
  <c r="T32" i="1" s="1"/>
  <c r="O42" i="1"/>
  <c r="R42" i="1" s="1"/>
  <c r="T42" i="1" s="1"/>
  <c r="O49" i="1"/>
  <c r="R49" i="1" s="1"/>
  <c r="T49" i="1" s="1"/>
  <c r="O129" i="1"/>
  <c r="R129" i="1" s="1"/>
  <c r="T129" i="1" s="1"/>
  <c r="N58" i="1"/>
  <c r="Q58" i="1" s="1"/>
  <c r="S58" i="1" s="1"/>
  <c r="O56" i="1"/>
  <c r="R56" i="1" s="1"/>
  <c r="T56" i="1" s="1"/>
  <c r="O61" i="1"/>
  <c r="R61" i="1" s="1"/>
  <c r="T61" i="1" s="1"/>
  <c r="O72" i="1"/>
  <c r="R72" i="1" s="1"/>
  <c r="T72" i="1" s="1"/>
  <c r="O35" i="1"/>
  <c r="R35" i="1" s="1"/>
  <c r="T35" i="1" s="1"/>
  <c r="N318" i="1"/>
  <c r="Q318" i="1" s="1"/>
  <c r="S318" i="1" s="1"/>
  <c r="N313" i="1"/>
  <c r="Q313" i="1" s="1"/>
  <c r="S313" i="1" s="1"/>
  <c r="N63" i="1"/>
  <c r="Q63" i="1" s="1"/>
  <c r="S63" i="1" s="1"/>
  <c r="O68" i="1"/>
  <c r="R68" i="1" s="1"/>
  <c r="T68" i="1" s="1"/>
  <c r="O83" i="1"/>
  <c r="R83" i="1" s="1"/>
  <c r="T83" i="1" s="1"/>
  <c r="N89" i="1"/>
  <c r="Q89" i="1" s="1"/>
  <c r="S89" i="1" s="1"/>
  <c r="N70" i="1"/>
  <c r="Q70" i="1" s="1"/>
  <c r="S70" i="1" s="1"/>
  <c r="N75" i="1"/>
  <c r="Q75" i="1" s="1"/>
  <c r="S75" i="1" s="1"/>
  <c r="N102" i="1"/>
  <c r="Q102" i="1" s="1"/>
  <c r="S102" i="1" s="1"/>
  <c r="N48" i="1"/>
  <c r="Q48" i="1" s="1"/>
  <c r="S48" i="1" s="1"/>
  <c r="O48" i="1"/>
  <c r="R48" i="1" s="1"/>
  <c r="T48" i="1" s="1"/>
  <c r="N60" i="1"/>
  <c r="Q60" i="1" s="1"/>
  <c r="S60" i="1" s="1"/>
  <c r="N86" i="1"/>
  <c r="Q86" i="1" s="1"/>
  <c r="S86" i="1" s="1"/>
  <c r="N162" i="1"/>
  <c r="Q162" i="1" s="1"/>
  <c r="S162" i="1" s="1"/>
  <c r="O344" i="1"/>
  <c r="R344" i="1" s="1"/>
  <c r="T344" i="1" s="1"/>
  <c r="O332" i="1"/>
  <c r="R332" i="1" s="1"/>
  <c r="T332" i="1" s="1"/>
  <c r="O320" i="1"/>
  <c r="R320" i="1" s="1"/>
  <c r="T320" i="1" s="1"/>
  <c r="O308" i="1"/>
  <c r="R308" i="1" s="1"/>
  <c r="T308" i="1" s="1"/>
  <c r="O285" i="1"/>
  <c r="R285" i="1" s="1"/>
  <c r="T285" i="1" s="1"/>
  <c r="O273" i="1"/>
  <c r="R273" i="1" s="1"/>
  <c r="T273" i="1" s="1"/>
  <c r="O226" i="1"/>
  <c r="R226" i="1" s="1"/>
  <c r="T226" i="1" s="1"/>
  <c r="O203" i="1"/>
  <c r="R203" i="1" s="1"/>
  <c r="T203" i="1" s="1"/>
  <c r="O345" i="1"/>
  <c r="R345" i="1" s="1"/>
  <c r="T345" i="1" s="1"/>
  <c r="O333" i="1"/>
  <c r="R333" i="1" s="1"/>
  <c r="T333" i="1" s="1"/>
  <c r="O321" i="1"/>
  <c r="R321" i="1" s="1"/>
  <c r="T321" i="1" s="1"/>
  <c r="O309" i="1"/>
  <c r="R309" i="1" s="1"/>
  <c r="T309" i="1" s="1"/>
  <c r="O286" i="1"/>
  <c r="R286" i="1" s="1"/>
  <c r="T286" i="1" s="1"/>
  <c r="O274" i="1"/>
  <c r="R274" i="1" s="1"/>
  <c r="T274" i="1" s="1"/>
  <c r="O347" i="1"/>
  <c r="R347" i="1" s="1"/>
  <c r="T347" i="1" s="1"/>
  <c r="O335" i="1"/>
  <c r="R335" i="1" s="1"/>
  <c r="T335" i="1" s="1"/>
  <c r="O323" i="1"/>
  <c r="R323" i="1" s="1"/>
  <c r="T323" i="1" s="1"/>
  <c r="O311" i="1"/>
  <c r="R311" i="1" s="1"/>
  <c r="T311" i="1" s="1"/>
  <c r="O288" i="1"/>
  <c r="R288" i="1" s="1"/>
  <c r="T288" i="1" s="1"/>
  <c r="O338" i="1"/>
  <c r="R338" i="1" s="1"/>
  <c r="T338" i="1" s="1"/>
  <c r="O324" i="1"/>
  <c r="R324" i="1" s="1"/>
  <c r="T324" i="1" s="1"/>
  <c r="O312" i="1"/>
  <c r="R312" i="1" s="1"/>
  <c r="T312" i="1" s="1"/>
  <c r="O289" i="1"/>
  <c r="R289" i="1" s="1"/>
  <c r="T289" i="1" s="1"/>
  <c r="O277" i="1"/>
  <c r="R277" i="1" s="1"/>
  <c r="T277" i="1" s="1"/>
  <c r="O342" i="1"/>
  <c r="R342" i="1" s="1"/>
  <c r="T342" i="1" s="1"/>
  <c r="O328" i="1"/>
  <c r="R328" i="1" s="1"/>
  <c r="T328" i="1" s="1"/>
  <c r="O301" i="1"/>
  <c r="R301" i="1" s="1"/>
  <c r="T301" i="1" s="1"/>
  <c r="O279" i="1"/>
  <c r="R279" i="1" s="1"/>
  <c r="T279" i="1" s="1"/>
  <c r="O252" i="1"/>
  <c r="R252" i="1" s="1"/>
  <c r="T252" i="1" s="1"/>
  <c r="O246" i="1"/>
  <c r="R246" i="1" s="1"/>
  <c r="T246" i="1" s="1"/>
  <c r="O181" i="1"/>
  <c r="R181" i="1" s="1"/>
  <c r="T181" i="1" s="1"/>
  <c r="O334" i="1"/>
  <c r="R334" i="1" s="1"/>
  <c r="T334" i="1" s="1"/>
  <c r="O292" i="1"/>
  <c r="R292" i="1" s="1"/>
  <c r="T292" i="1" s="1"/>
  <c r="O265" i="1"/>
  <c r="R265" i="1" s="1"/>
  <c r="T265" i="1" s="1"/>
  <c r="O260" i="1"/>
  <c r="R260" i="1" s="1"/>
  <c r="T260" i="1" s="1"/>
  <c r="O239" i="1"/>
  <c r="R239" i="1" s="1"/>
  <c r="T239" i="1" s="1"/>
  <c r="O224" i="1"/>
  <c r="R224" i="1" s="1"/>
  <c r="T224" i="1" s="1"/>
  <c r="O192" i="1"/>
  <c r="R192" i="1" s="1"/>
  <c r="T192" i="1" s="1"/>
  <c r="O330" i="1"/>
  <c r="R330" i="1" s="1"/>
  <c r="T330" i="1" s="1"/>
  <c r="O272" i="1"/>
  <c r="R272" i="1" s="1"/>
  <c r="T272" i="1" s="1"/>
  <c r="O233" i="1"/>
  <c r="R233" i="1" s="1"/>
  <c r="T233" i="1" s="1"/>
  <c r="O204" i="1"/>
  <c r="R204" i="1" s="1"/>
  <c r="T204" i="1" s="1"/>
  <c r="O343" i="1"/>
  <c r="R343" i="1" s="1"/>
  <c r="T343" i="1" s="1"/>
  <c r="O316" i="1"/>
  <c r="R316" i="1" s="1"/>
  <c r="T316" i="1" s="1"/>
  <c r="O303" i="1"/>
  <c r="R303" i="1" s="1"/>
  <c r="T303" i="1" s="1"/>
  <c r="O295" i="1"/>
  <c r="R295" i="1" s="1"/>
  <c r="T295" i="1" s="1"/>
  <c r="O276" i="1"/>
  <c r="R276" i="1" s="1"/>
  <c r="T276" i="1" s="1"/>
  <c r="O164" i="1"/>
  <c r="R164" i="1" s="1"/>
  <c r="T164" i="1" s="1"/>
  <c r="O152" i="1"/>
  <c r="R152" i="1" s="1"/>
  <c r="T152" i="1" s="1"/>
  <c r="O339" i="1"/>
  <c r="R339" i="1" s="1"/>
  <c r="T339" i="1" s="1"/>
  <c r="O331" i="1"/>
  <c r="R331" i="1" s="1"/>
  <c r="T331" i="1" s="1"/>
  <c r="O325" i="1"/>
  <c r="R325" i="1" s="1"/>
  <c r="T325" i="1" s="1"/>
  <c r="O266" i="1"/>
  <c r="R266" i="1" s="1"/>
  <c r="T266" i="1" s="1"/>
  <c r="O261" i="1"/>
  <c r="R261" i="1" s="1"/>
  <c r="T261" i="1" s="1"/>
  <c r="O248" i="1"/>
  <c r="R248" i="1" s="1"/>
  <c r="T248" i="1" s="1"/>
  <c r="O240" i="1"/>
  <c r="R240" i="1" s="1"/>
  <c r="T240" i="1" s="1"/>
  <c r="O234" i="1"/>
  <c r="R234" i="1" s="1"/>
  <c r="T234" i="1" s="1"/>
  <c r="O205" i="1"/>
  <c r="R205" i="1" s="1"/>
  <c r="T205" i="1" s="1"/>
  <c r="O194" i="1"/>
  <c r="R194" i="1" s="1"/>
  <c r="T194" i="1" s="1"/>
  <c r="O175" i="1"/>
  <c r="R175" i="1" s="1"/>
  <c r="T175" i="1" s="1"/>
  <c r="O322" i="1"/>
  <c r="R322" i="1" s="1"/>
  <c r="T322" i="1" s="1"/>
  <c r="O317" i="1"/>
  <c r="R317" i="1" s="1"/>
  <c r="T317" i="1" s="1"/>
  <c r="O305" i="1"/>
  <c r="R305" i="1" s="1"/>
  <c r="T305" i="1" s="1"/>
  <c r="O297" i="1"/>
  <c r="R297" i="1" s="1"/>
  <c r="T297" i="1" s="1"/>
  <c r="O255" i="1"/>
  <c r="R255" i="1" s="1"/>
  <c r="T255" i="1" s="1"/>
  <c r="O165" i="1"/>
  <c r="R165" i="1" s="1"/>
  <c r="T165" i="1" s="1"/>
  <c r="O153" i="1"/>
  <c r="R153" i="1" s="1"/>
  <c r="T153" i="1" s="1"/>
  <c r="O197" i="1"/>
  <c r="R197" i="1" s="1"/>
  <c r="T197" i="1" s="1"/>
  <c r="O183" i="1"/>
  <c r="R183" i="1" s="1"/>
  <c r="T183" i="1" s="1"/>
  <c r="O176" i="1"/>
  <c r="R176" i="1" s="1"/>
  <c r="T176" i="1" s="1"/>
  <c r="O340" i="1"/>
  <c r="R340" i="1" s="1"/>
  <c r="T340" i="1" s="1"/>
  <c r="O326" i="1"/>
  <c r="R326" i="1" s="1"/>
  <c r="T326" i="1" s="1"/>
  <c r="O287" i="1"/>
  <c r="R287" i="1" s="1"/>
  <c r="T287" i="1" s="1"/>
  <c r="O298" i="1"/>
  <c r="R298" i="1" s="1"/>
  <c r="T298" i="1" s="1"/>
  <c r="O283" i="1"/>
  <c r="R283" i="1" s="1"/>
  <c r="T283" i="1" s="1"/>
  <c r="O341" i="1"/>
  <c r="R341" i="1" s="1"/>
  <c r="T341" i="1" s="1"/>
  <c r="O327" i="1"/>
  <c r="R327" i="1" s="1"/>
  <c r="T327" i="1" s="1"/>
  <c r="O291" i="1"/>
  <c r="R291" i="1" s="1"/>
  <c r="T291" i="1" s="1"/>
  <c r="O264" i="1"/>
  <c r="R264" i="1" s="1"/>
  <c r="T264" i="1" s="1"/>
  <c r="O251" i="1"/>
  <c r="R251" i="1" s="1"/>
  <c r="T251" i="1" s="1"/>
  <c r="O243" i="1"/>
  <c r="R243" i="1" s="1"/>
  <c r="T243" i="1" s="1"/>
  <c r="O231" i="1"/>
  <c r="R231" i="1" s="1"/>
  <c r="T231" i="1" s="1"/>
  <c r="O247" i="1"/>
  <c r="R247" i="1" s="1"/>
  <c r="T247" i="1" s="1"/>
  <c r="O220" i="1"/>
  <c r="R220" i="1" s="1"/>
  <c r="T220" i="1" s="1"/>
  <c r="O202" i="1"/>
  <c r="R202" i="1" s="1"/>
  <c r="T202" i="1" s="1"/>
  <c r="O193" i="1"/>
  <c r="R193" i="1" s="1"/>
  <c r="T193" i="1" s="1"/>
  <c r="O140" i="1"/>
  <c r="R140" i="1" s="1"/>
  <c r="T140" i="1" s="1"/>
  <c r="O230" i="1"/>
  <c r="R230" i="1" s="1"/>
  <c r="T230" i="1" s="1"/>
  <c r="O222" i="1"/>
  <c r="R222" i="1" s="1"/>
  <c r="T222" i="1" s="1"/>
  <c r="O206" i="1"/>
  <c r="R206" i="1" s="1"/>
  <c r="T206" i="1" s="1"/>
  <c r="O179" i="1"/>
  <c r="R179" i="1" s="1"/>
  <c r="T179" i="1" s="1"/>
  <c r="O166" i="1"/>
  <c r="R166" i="1" s="1"/>
  <c r="T166" i="1" s="1"/>
  <c r="O157" i="1"/>
  <c r="R157" i="1" s="1"/>
  <c r="T157" i="1" s="1"/>
  <c r="O150" i="1"/>
  <c r="R150" i="1" s="1"/>
  <c r="T150" i="1" s="1"/>
  <c r="O250" i="1"/>
  <c r="R250" i="1" s="1"/>
  <c r="T250" i="1" s="1"/>
  <c r="O242" i="1"/>
  <c r="R242" i="1" s="1"/>
  <c r="T242" i="1" s="1"/>
  <c r="O310" i="1"/>
  <c r="R310" i="1" s="1"/>
  <c r="T310" i="1" s="1"/>
  <c r="O284" i="1"/>
  <c r="R284" i="1" s="1"/>
  <c r="T284" i="1" s="1"/>
  <c r="O278" i="1"/>
  <c r="R278" i="1" s="1"/>
  <c r="T278" i="1" s="1"/>
  <c r="O257" i="1"/>
  <c r="R257" i="1" s="1"/>
  <c r="T257" i="1" s="1"/>
  <c r="O198" i="1"/>
  <c r="R198" i="1" s="1"/>
  <c r="T198" i="1" s="1"/>
  <c r="O188" i="1"/>
  <c r="R188" i="1" s="1"/>
  <c r="T188" i="1" s="1"/>
  <c r="O172" i="1"/>
  <c r="R172" i="1" s="1"/>
  <c r="T172" i="1" s="1"/>
  <c r="O160" i="1"/>
  <c r="R160" i="1" s="1"/>
  <c r="T160" i="1" s="1"/>
  <c r="O158" i="1"/>
  <c r="R158" i="1" s="1"/>
  <c r="T158" i="1" s="1"/>
  <c r="O151" i="1"/>
  <c r="R151" i="1" s="1"/>
  <c r="T151" i="1" s="1"/>
  <c r="O141" i="1"/>
  <c r="R141" i="1" s="1"/>
  <c r="T141" i="1" s="1"/>
  <c r="O119" i="1"/>
  <c r="R119" i="1" s="1"/>
  <c r="T119" i="1" s="1"/>
  <c r="O271" i="1"/>
  <c r="R271" i="1" s="1"/>
  <c r="T271" i="1" s="1"/>
  <c r="O282" i="1"/>
  <c r="R282" i="1" s="1"/>
  <c r="T282" i="1" s="1"/>
  <c r="O223" i="1"/>
  <c r="R223" i="1" s="1"/>
  <c r="T223" i="1" s="1"/>
  <c r="O213" i="1"/>
  <c r="R213" i="1" s="1"/>
  <c r="T213" i="1" s="1"/>
  <c r="O161" i="1"/>
  <c r="R161" i="1" s="1"/>
  <c r="T161" i="1" s="1"/>
  <c r="O142" i="1"/>
  <c r="R142" i="1" s="1"/>
  <c r="T142" i="1" s="1"/>
  <c r="O120" i="1"/>
  <c r="R120" i="1" s="1"/>
  <c r="T120" i="1" s="1"/>
  <c r="O267" i="1"/>
  <c r="R267" i="1" s="1"/>
  <c r="T267" i="1" s="1"/>
  <c r="O227" i="1"/>
  <c r="R227" i="1" s="1"/>
  <c r="T227" i="1" s="1"/>
  <c r="O189" i="1"/>
  <c r="R189" i="1" s="1"/>
  <c r="T189" i="1" s="1"/>
  <c r="O180" i="1"/>
  <c r="R180" i="1" s="1"/>
  <c r="T180" i="1" s="1"/>
  <c r="O315" i="1"/>
  <c r="R315" i="1" s="1"/>
  <c r="T315" i="1" s="1"/>
  <c r="O237" i="1"/>
  <c r="R237" i="1" s="1"/>
  <c r="T237" i="1" s="1"/>
  <c r="O184" i="1"/>
  <c r="R184" i="1" s="1"/>
  <c r="T184" i="1" s="1"/>
  <c r="O167" i="1"/>
  <c r="R167" i="1" s="1"/>
  <c r="T167" i="1" s="1"/>
  <c r="O162" i="1"/>
  <c r="R162" i="1" s="1"/>
  <c r="T162" i="1" s="1"/>
  <c r="O238" i="1"/>
  <c r="R238" i="1" s="1"/>
  <c r="T238" i="1" s="1"/>
  <c r="O235" i="1"/>
  <c r="R235" i="1" s="1"/>
  <c r="T235" i="1" s="1"/>
  <c r="O232" i="1"/>
  <c r="R232" i="1" s="1"/>
  <c r="T232" i="1" s="1"/>
  <c r="O306" i="1"/>
  <c r="R306" i="1" s="1"/>
  <c r="T306" i="1" s="1"/>
  <c r="O346" i="1"/>
  <c r="R346" i="1" s="1"/>
  <c r="T346" i="1" s="1"/>
  <c r="O259" i="1"/>
  <c r="R259" i="1" s="1"/>
  <c r="T259" i="1" s="1"/>
  <c r="O241" i="1"/>
  <c r="R241" i="1" s="1"/>
  <c r="T241" i="1" s="1"/>
  <c r="O225" i="1"/>
  <c r="R225" i="1" s="1"/>
  <c r="T225" i="1" s="1"/>
  <c r="O290" i="1"/>
  <c r="R290" i="1" s="1"/>
  <c r="T290" i="1" s="1"/>
  <c r="O268" i="1"/>
  <c r="R268" i="1" s="1"/>
  <c r="T268" i="1" s="1"/>
  <c r="O275" i="1"/>
  <c r="R275" i="1" s="1"/>
  <c r="T275" i="1" s="1"/>
  <c r="O200" i="1"/>
  <c r="R200" i="1" s="1"/>
  <c r="T200" i="1" s="1"/>
  <c r="O191" i="1"/>
  <c r="R191" i="1" s="1"/>
  <c r="T191" i="1" s="1"/>
  <c r="O146" i="1"/>
  <c r="R146" i="1" s="1"/>
  <c r="T146" i="1" s="1"/>
  <c r="O138" i="1"/>
  <c r="R138" i="1" s="1"/>
  <c r="T138" i="1" s="1"/>
  <c r="O122" i="1"/>
  <c r="R122" i="1" s="1"/>
  <c r="T122" i="1" s="1"/>
  <c r="O104" i="1"/>
  <c r="R104" i="1" s="1"/>
  <c r="T104" i="1" s="1"/>
  <c r="O97" i="1"/>
  <c r="R97" i="1" s="1"/>
  <c r="T97" i="1" s="1"/>
  <c r="O87" i="1"/>
  <c r="R87" i="1" s="1"/>
  <c r="T87" i="1" s="1"/>
  <c r="O77" i="1"/>
  <c r="R77" i="1" s="1"/>
  <c r="T77" i="1" s="1"/>
  <c r="O216" i="1"/>
  <c r="R216" i="1" s="1"/>
  <c r="T216" i="1" s="1"/>
  <c r="O163" i="1"/>
  <c r="R163" i="1" s="1"/>
  <c r="T163" i="1" s="1"/>
  <c r="O88" i="1"/>
  <c r="R88" i="1" s="1"/>
  <c r="T88" i="1" s="1"/>
  <c r="O210" i="1"/>
  <c r="R210" i="1" s="1"/>
  <c r="T210" i="1" s="1"/>
  <c r="O113" i="1"/>
  <c r="R113" i="1" s="1"/>
  <c r="T113" i="1" s="1"/>
  <c r="O105" i="1"/>
  <c r="R105" i="1" s="1"/>
  <c r="T105" i="1" s="1"/>
  <c r="O98" i="1"/>
  <c r="R98" i="1" s="1"/>
  <c r="T98" i="1" s="1"/>
  <c r="O201" i="1"/>
  <c r="R201" i="1" s="1"/>
  <c r="T201" i="1" s="1"/>
  <c r="O178" i="1"/>
  <c r="R178" i="1" s="1"/>
  <c r="T178" i="1" s="1"/>
  <c r="O170" i="1"/>
  <c r="R170" i="1" s="1"/>
  <c r="T170" i="1" s="1"/>
  <c r="O147" i="1"/>
  <c r="R147" i="1" s="1"/>
  <c r="T147" i="1" s="1"/>
  <c r="O139" i="1"/>
  <c r="R139" i="1" s="1"/>
  <c r="T139" i="1" s="1"/>
  <c r="O89" i="1"/>
  <c r="R89" i="1" s="1"/>
  <c r="T89" i="1" s="1"/>
  <c r="O79" i="1"/>
  <c r="R79" i="1" s="1"/>
  <c r="T79" i="1" s="1"/>
  <c r="O67" i="1"/>
  <c r="R67" i="1" s="1"/>
  <c r="T67" i="1" s="1"/>
  <c r="O55" i="1"/>
  <c r="R55" i="1" s="1"/>
  <c r="T55" i="1" s="1"/>
  <c r="O155" i="1"/>
  <c r="R155" i="1" s="1"/>
  <c r="T155" i="1" s="1"/>
  <c r="O107" i="1"/>
  <c r="R107" i="1" s="1"/>
  <c r="T107" i="1" s="1"/>
  <c r="O269" i="1"/>
  <c r="R269" i="1" s="1"/>
  <c r="T269" i="1" s="1"/>
  <c r="O263" i="1"/>
  <c r="R263" i="1" s="1"/>
  <c r="T263" i="1" s="1"/>
  <c r="O218" i="1"/>
  <c r="R218" i="1" s="1"/>
  <c r="T218" i="1" s="1"/>
  <c r="O148" i="1"/>
  <c r="R148" i="1" s="1"/>
  <c r="T148" i="1" s="1"/>
  <c r="O143" i="1"/>
  <c r="R143" i="1" s="1"/>
  <c r="T143" i="1" s="1"/>
  <c r="O123" i="1"/>
  <c r="R123" i="1" s="1"/>
  <c r="T123" i="1" s="1"/>
  <c r="O99" i="1"/>
  <c r="R99" i="1" s="1"/>
  <c r="T99" i="1" s="1"/>
  <c r="O90" i="1"/>
  <c r="R90" i="1" s="1"/>
  <c r="T90" i="1" s="1"/>
  <c r="O187" i="1"/>
  <c r="R187" i="1" s="1"/>
  <c r="T187" i="1" s="1"/>
  <c r="O114" i="1"/>
  <c r="R114" i="1" s="1"/>
  <c r="T114" i="1" s="1"/>
  <c r="O156" i="1"/>
  <c r="R156" i="1" s="1"/>
  <c r="T156" i="1" s="1"/>
  <c r="O149" i="1"/>
  <c r="R149" i="1" s="1"/>
  <c r="T149" i="1" s="1"/>
  <c r="O126" i="1"/>
  <c r="R126" i="1" s="1"/>
  <c r="T126" i="1" s="1"/>
  <c r="O108" i="1"/>
  <c r="R108" i="1" s="1"/>
  <c r="T108" i="1" s="1"/>
  <c r="O100" i="1"/>
  <c r="R100" i="1" s="1"/>
  <c r="T100" i="1" s="1"/>
  <c r="O212" i="1"/>
  <c r="R212" i="1" s="1"/>
  <c r="T212" i="1" s="1"/>
  <c r="O190" i="1"/>
  <c r="R190" i="1" s="1"/>
  <c r="T190" i="1" s="1"/>
  <c r="O131" i="1"/>
  <c r="R131" i="1" s="1"/>
  <c r="T131" i="1" s="1"/>
  <c r="O115" i="1"/>
  <c r="R115" i="1" s="1"/>
  <c r="T115" i="1" s="1"/>
  <c r="O228" i="1"/>
  <c r="R228" i="1" s="1"/>
  <c r="T228" i="1" s="1"/>
  <c r="O199" i="1"/>
  <c r="R199" i="1" s="1"/>
  <c r="T199" i="1" s="1"/>
  <c r="O128" i="1"/>
  <c r="R128" i="1" s="1"/>
  <c r="T128" i="1" s="1"/>
  <c r="O116" i="1"/>
  <c r="R116" i="1" s="1"/>
  <c r="T116" i="1" s="1"/>
  <c r="O101" i="1"/>
  <c r="R101" i="1" s="1"/>
  <c r="T101" i="1" s="1"/>
  <c r="O236" i="1"/>
  <c r="R236" i="1" s="1"/>
  <c r="T236" i="1" s="1"/>
  <c r="O182" i="1"/>
  <c r="R182" i="1" s="1"/>
  <c r="T182" i="1" s="1"/>
  <c r="O174" i="1"/>
  <c r="R174" i="1" s="1"/>
  <c r="T174" i="1" s="1"/>
  <c r="O121" i="1"/>
  <c r="R121" i="1" s="1"/>
  <c r="T121" i="1" s="1"/>
  <c r="O109" i="1"/>
  <c r="R109" i="1" s="1"/>
  <c r="T109" i="1" s="1"/>
  <c r="O93" i="1"/>
  <c r="R93" i="1" s="1"/>
  <c r="T93" i="1" s="1"/>
  <c r="O249" i="1"/>
  <c r="R249" i="1" s="1"/>
  <c r="T249" i="1" s="1"/>
  <c r="O207" i="1"/>
  <c r="R207" i="1" s="1"/>
  <c r="T207" i="1" s="1"/>
  <c r="O177" i="1"/>
  <c r="R177" i="1" s="1"/>
  <c r="T177" i="1" s="1"/>
  <c r="O144" i="1"/>
  <c r="R144" i="1" s="1"/>
  <c r="T144" i="1" s="1"/>
  <c r="O132" i="1"/>
  <c r="R132" i="1" s="1"/>
  <c r="T132" i="1" s="1"/>
  <c r="O102" i="1"/>
  <c r="R102" i="1" s="1"/>
  <c r="T102" i="1" s="1"/>
  <c r="O110" i="1"/>
  <c r="R110" i="1" s="1"/>
  <c r="T110" i="1" s="1"/>
  <c r="O103" i="1"/>
  <c r="R103" i="1" s="1"/>
  <c r="T103" i="1" s="1"/>
  <c r="O262" i="1"/>
  <c r="R262" i="1" s="1"/>
  <c r="T262" i="1" s="1"/>
  <c r="O154" i="1"/>
  <c r="R154" i="1" s="1"/>
  <c r="T154" i="1" s="1"/>
  <c r="O136" i="1"/>
  <c r="R136" i="1" s="1"/>
  <c r="T136" i="1" s="1"/>
  <c r="O118" i="1"/>
  <c r="R118" i="1" s="1"/>
  <c r="T118" i="1" s="1"/>
  <c r="O60" i="1"/>
  <c r="R60" i="1" s="1"/>
  <c r="T60" i="1" s="1"/>
  <c r="O86" i="1"/>
  <c r="R86" i="1" s="1"/>
  <c r="T86" i="1" s="1"/>
  <c r="O91" i="1"/>
  <c r="R91" i="1" s="1"/>
  <c r="T91" i="1" s="1"/>
  <c r="N177" i="1"/>
  <c r="Q177" i="1" s="1"/>
  <c r="S177" i="1" s="1"/>
  <c r="N254" i="1"/>
  <c r="Q254" i="1" s="1"/>
  <c r="S254" i="1" s="1"/>
  <c r="N61" i="1"/>
  <c r="Q61" i="1" s="1"/>
  <c r="S61" i="1" s="1"/>
  <c r="N72" i="1"/>
  <c r="Q72" i="1" s="1"/>
  <c r="S72" i="1" s="1"/>
  <c r="N47" i="1"/>
  <c r="Q47" i="1" s="1"/>
  <c r="S47" i="1" s="1"/>
  <c r="Q82" i="1"/>
  <c r="S82" i="1" s="1"/>
  <c r="N45" i="1"/>
  <c r="Q45" i="1" s="1"/>
  <c r="S45" i="1" s="1"/>
  <c r="N144" i="1"/>
  <c r="Q144" i="1" s="1"/>
  <c r="S144" i="1" s="1"/>
  <c r="O40" i="1"/>
  <c r="R40" i="1" s="1"/>
  <c r="T40" i="1" s="1"/>
  <c r="R38" i="1"/>
  <c r="T38" i="1" s="1"/>
  <c r="N55" i="1"/>
  <c r="Q55" i="1" s="1"/>
  <c r="S55" i="1" s="1"/>
  <c r="Q36" i="1"/>
  <c r="S36" i="1" s="1"/>
  <c r="N37" i="1"/>
  <c r="Q37" i="1" s="1"/>
  <c r="S37" i="1" s="1"/>
  <c r="O47" i="1"/>
  <c r="R47" i="1" s="1"/>
  <c r="T47" i="1" s="1"/>
  <c r="N67" i="1"/>
  <c r="Q67" i="1" s="1"/>
  <c r="S67" i="1" s="1"/>
  <c r="O71" i="1"/>
  <c r="R71" i="1" s="1"/>
  <c r="T71" i="1" s="1"/>
  <c r="N76" i="1"/>
  <c r="Q76" i="1" s="1"/>
  <c r="S76" i="1" s="1"/>
  <c r="N207" i="1"/>
  <c r="Q207" i="1" s="1"/>
  <c r="S207" i="1" s="1"/>
  <c r="O76" i="1"/>
  <c r="R76" i="1" s="1"/>
  <c r="T76" i="1" s="1"/>
  <c r="N132" i="1"/>
  <c r="Q132" i="1" s="1"/>
  <c r="S132" i="1" s="1"/>
  <c r="Q179" i="1"/>
  <c r="S179" i="1" s="1"/>
  <c r="Q142" i="1"/>
  <c r="S142" i="1" s="1"/>
  <c r="O337" i="1"/>
  <c r="R337" i="1" s="1"/>
  <c r="T337" i="1" s="1"/>
  <c r="O254" i="1"/>
  <c r="R254" i="1" s="1"/>
  <c r="T254" i="1" s="1"/>
  <c r="O196" i="1"/>
  <c r="R196" i="1" s="1"/>
  <c r="T196" i="1" s="1"/>
  <c r="O258" i="1"/>
  <c r="R258" i="1" s="1"/>
  <c r="T258" i="1" s="1"/>
  <c r="O171" i="1"/>
  <c r="R171" i="1" s="1"/>
  <c r="T171" i="1" s="1"/>
  <c r="O173" i="1"/>
  <c r="R173" i="1" s="1"/>
  <c r="T173" i="1" s="1"/>
  <c r="O281" i="1"/>
  <c r="R281" i="1" s="1"/>
  <c r="T281" i="1" s="1"/>
  <c r="O256" i="1"/>
  <c r="R256" i="1" s="1"/>
  <c r="T256" i="1" s="1"/>
  <c r="T169" i="1"/>
  <c r="Q198" i="1"/>
  <c r="S198" i="1" s="1"/>
  <c r="S127" i="1" l="1"/>
  <c r="S336" i="1"/>
  <c r="T209" i="1"/>
  <c r="T195" i="1"/>
  <c r="T26" i="1"/>
  <c r="T211" i="1"/>
  <c r="S159" i="1"/>
  <c r="S329" i="1"/>
  <c r="T125" i="1"/>
  <c r="T133" i="1"/>
  <c r="T137" i="1"/>
  <c r="T329" i="1"/>
  <c r="S209" i="1"/>
  <c r="S185" i="1"/>
  <c r="S73" i="1"/>
  <c r="T145" i="1"/>
  <c r="T51" i="1"/>
  <c r="S31" i="1"/>
  <c r="T39" i="1"/>
  <c r="S319" i="1"/>
  <c r="S294" i="1"/>
  <c r="T28" i="1"/>
  <c r="T253" i="1"/>
  <c r="S51" i="1"/>
  <c r="T31" i="1"/>
  <c r="T41" i="1"/>
  <c r="S195" i="1"/>
  <c r="T280" i="1"/>
  <c r="S211" i="1"/>
  <c r="T336" i="1"/>
  <c r="S106" i="1"/>
  <c r="S296" i="1"/>
  <c r="T304" i="1"/>
  <c r="T111" i="1"/>
  <c r="T185" i="1"/>
  <c r="T24" i="1"/>
  <c r="T33" i="1"/>
  <c r="T294" i="1"/>
  <c r="S304" i="1"/>
  <c r="S33" i="1"/>
  <c r="S125" i="1"/>
  <c r="T159" i="1"/>
  <c r="T127" i="1"/>
  <c r="T168" i="1"/>
  <c r="S221" i="1"/>
  <c r="T43" i="1"/>
  <c r="S168" i="1"/>
  <c r="T270" i="1"/>
  <c r="T221" i="1"/>
  <c r="S111" i="1"/>
  <c r="S229" i="1"/>
  <c r="S280" i="1"/>
  <c r="S43" i="1"/>
  <c r="T73" i="1"/>
  <c r="S23" i="1"/>
  <c r="T229" i="1"/>
  <c r="T300" i="1"/>
  <c r="S64" i="1"/>
  <c r="T64" i="1"/>
  <c r="T296" i="1"/>
  <c r="T135" i="1"/>
  <c r="T217" i="1"/>
  <c r="T302" i="1"/>
  <c r="S270" i="1"/>
  <c r="T219" i="1"/>
  <c r="S96" i="1"/>
  <c r="S253" i="1"/>
  <c r="S244" i="1"/>
  <c r="T106" i="1"/>
  <c r="T319" i="1"/>
  <c r="T96" i="1"/>
  <c r="S137" i="1"/>
  <c r="T244" i="1"/>
  <c r="S145" i="1"/>
  <c r="T23" i="1" l="1"/>
  <c r="T30" i="1"/>
  <c r="T293" i="1"/>
  <c r="S30" i="1"/>
  <c r="T124" i="1"/>
  <c r="S124" i="1"/>
  <c r="S293" i="1"/>
  <c r="S208" i="1"/>
  <c r="T208" i="1"/>
  <c r="S348" i="1" l="1"/>
  <c r="T348" i="1"/>
</calcChain>
</file>

<file path=xl/sharedStrings.xml><?xml version="1.0" encoding="utf-8"?>
<sst xmlns="http://schemas.openxmlformats.org/spreadsheetml/2006/main" count="469" uniqueCount="411">
  <si>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</si>
  <si>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</si>
  <si>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</si>
  <si>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</si>
  <si>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</si>
  <si>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</si>
  <si>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</si>
  <si>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</si>
  <si>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</si>
  <si>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</si>
  <si>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</si>
  <si>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</si>
  <si>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</si>
  <si>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</si>
  <si>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</si>
  <si>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</si>
  <si>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</si>
  <si>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</si>
  <si>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</si>
  <si>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</si>
  <si>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</si>
  <si>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</si>
  <si>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</si>
  <si>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</si>
  <si>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</si>
  <si>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</si>
  <si>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</si>
  <si>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</si>
  <si>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</si>
  <si>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</si>
  <si>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</si>
  <si>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</si>
  <si>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</si>
  <si>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</si>
  <si>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</si>
  <si>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</si>
  <si>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</si>
  <si>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</si>
  <si>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</si>
  <si>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06 - AGRESTE SETENTRIONAL</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</si>
  <si>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</si>
  <si>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</si>
  <si>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</si>
  <si>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</si>
  <si>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</si>
  <si>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</si>
  <si>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</si>
  <si>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</si>
  <si>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</si>
  <si>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</si>
  <si>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</si>
  <si>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</si>
  <si>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</si>
  <si>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</si>
  <si>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</si>
  <si>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</si>
  <si>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</si>
  <si>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</si>
  <si>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</si>
  <si>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</si>
  <si>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</si>
  <si>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</si>
  <si>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</si>
  <si>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</si>
  <si>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</si>
  <si>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</si>
  <si>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</si>
  <si>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</si>
  <si>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</si>
  <si>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</si>
  <si>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</si>
  <si>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</si>
  <si>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</si>
  <si>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</si>
  <si>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</si>
  <si>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</si>
  <si>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</si>
  <si>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</si>
  <si>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</si>
  <si>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</si>
  <si>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</si>
  <si>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</si>
  <si>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</si>
  <si>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</si>
  <si>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</si>
  <si>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2.6</t>
  </si>
  <si>
    <t>PAVIMENTAÇÃO EM CBUQ (CONCRETO BETUMINOSO USINADO À QUENTE)</t>
  </si>
  <si>
    <t>2.6.1</t>
  </si>
  <si>
    <t>2.6.2</t>
  </si>
  <si>
    <t>2.6.3</t>
  </si>
  <si>
    <t>2.6.4</t>
  </si>
  <si>
    <t>2.6.5</t>
  </si>
  <si>
    <t>2.6.6</t>
  </si>
  <si>
    <t>2.6.7</t>
  </si>
  <si>
    <t>2.6.8</t>
  </si>
  <si>
    <t>2.6.9</t>
  </si>
  <si>
    <t>2.6.10</t>
  </si>
  <si>
    <t>2.6.11</t>
  </si>
  <si>
    <t>2.6.12</t>
  </si>
  <si>
    <t>CPU 008</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</si>
  <si>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</si>
  <si>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</si>
  <si>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</si>
  <si>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</si>
  <si>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</si>
  <si>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</si>
  <si>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</si>
  <si>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</si>
  <si>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</si>
  <si>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</si>
  <si>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</si>
  <si>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</si>
  <si>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</si>
  <si>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</si>
  <si>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</si>
  <si>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</si>
  <si>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</si>
  <si>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</si>
  <si>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</si>
  <si>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</si>
  <si>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</si>
  <si>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</si>
  <si>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</si>
  <si>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</si>
  <si>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</si>
  <si>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</si>
  <si>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</si>
  <si>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</si>
  <si>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</si>
  <si>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</si>
  <si>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</si>
  <si>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</si>
  <si>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</si>
  <si>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</si>
  <si>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</si>
  <si>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</si>
  <si>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</si>
  <si>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</si>
  <si>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</si>
  <si>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</si>
  <si>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</si>
  <si>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</si>
  <si>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</si>
  <si>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</si>
  <si>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</si>
  <si>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</si>
  <si>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</si>
  <si>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</si>
  <si>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</si>
  <si>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</si>
  <si>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</si>
  <si>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</si>
  <si>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</si>
  <si>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</si>
  <si>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</si>
  <si>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</si>
  <si>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</si>
  <si>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</si>
  <si>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</si>
  <si>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</si>
  <si>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</si>
  <si>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</si>
  <si>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</si>
  <si>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</si>
  <si>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</si>
  <si>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</si>
  <si>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</si>
  <si>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</si>
  <si>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</si>
  <si>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</si>
  <si>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</si>
  <si>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</si>
  <si>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</si>
  <si>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</si>
  <si>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</si>
  <si>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</si>
  <si>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</si>
  <si>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</si>
  <si>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</si>
  <si>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</si>
  <si>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</si>
  <si>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</si>
  <si>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</si>
  <si>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</si>
  <si>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</si>
  <si>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</si>
  <si>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</si>
  <si>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</si>
  <si>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</si>
  <si>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</si>
  <si>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</si>
  <si>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</si>
  <si>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</si>
  <si>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3.6</t>
  </si>
  <si>
    <t>PAVIMENTAÇÃO EM PEDRA GRANÍTICA</t>
  </si>
  <si>
    <t>3.6.1</t>
  </si>
  <si>
    <t>3.6.2</t>
  </si>
  <si>
    <t>3.6.3</t>
  </si>
  <si>
    <t>3.6.4</t>
  </si>
  <si>
    <t>3.6.5</t>
  </si>
  <si>
    <t>3.6.6</t>
  </si>
  <si>
    <t>3.6.7</t>
  </si>
  <si>
    <t>3.6.8</t>
  </si>
  <si>
    <t>3.6.9</t>
  </si>
  <si>
    <t>3.6.10</t>
  </si>
  <si>
    <t>3.6.11</t>
  </si>
  <si>
    <t>3.6.12</t>
  </si>
  <si>
    <t>3.6.13</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</si>
  <si>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</si>
  <si>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</si>
  <si>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</si>
  <si>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</si>
  <si>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</si>
  <si>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</si>
  <si>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</si>
  <si>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</si>
  <si>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</si>
  <si>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</si>
  <si>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</si>
  <si>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</si>
  <si>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</si>
  <si>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</si>
  <si>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</si>
  <si>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</si>
  <si>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</si>
  <si>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</si>
  <si>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</si>
  <si>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</si>
  <si>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</si>
  <si>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</si>
  <si>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</si>
  <si>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</si>
  <si>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</si>
  <si>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</si>
  <si>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</si>
  <si>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</si>
  <si>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</si>
  <si>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</si>
  <si>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</si>
  <si>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</si>
  <si>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</si>
  <si>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</si>
  <si>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</si>
  <si>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</si>
  <si>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</si>
  <si>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</si>
  <si>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</si>
  <si>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</si>
  <si>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</si>
  <si>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</si>
  <si>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</si>
  <si>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</si>
  <si>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</si>
  <si>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</si>
  <si>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</si>
  <si>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</si>
  <si>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</si>
  <si>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</si>
  <si>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</si>
  <si>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</si>
  <si>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</si>
  <si>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</si>
  <si>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</si>
  <si>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</si>
  <si>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</si>
  <si>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</si>
  <si>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</si>
  <si>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</si>
  <si>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</si>
  <si>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</si>
  <si>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</si>
  <si>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</si>
  <si>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</si>
  <si>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</si>
  <si>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</si>
  <si>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</si>
  <si>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</si>
  <si>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</si>
  <si>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</si>
  <si>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</si>
  <si>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4.6</t>
  </si>
  <si>
    <t>PAVIMENTAÇÃO EM INTERTRAVADO</t>
  </si>
  <si>
    <t>4.6.1</t>
  </si>
  <si>
    <t>4.6.2</t>
  </si>
  <si>
    <t>4.6.3</t>
  </si>
  <si>
    <t>4.6.4</t>
  </si>
  <si>
    <t>4.6.5</t>
  </si>
  <si>
    <t>4.6.6</t>
  </si>
  <si>
    <t>4.6.7</t>
  </si>
  <si>
    <t>4.6.8</t>
  </si>
  <si>
    <t>4.6.9</t>
  </si>
  <si>
    <t>4.6.10</t>
  </si>
  <si>
    <t>4.6.11</t>
  </si>
  <si>
    <t>4.6.12</t>
  </si>
  <si>
    <t>4.6.13</t>
  </si>
  <si>
    <t>4.6.14</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</si>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</sst>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mmm/d"/>
    <numFmt numFmtId="165"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sz val="10"/>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1">
    <border>
      <left/>
      <right/>
      <top/>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style="medium">
        <color indexed="64"/>
      </top>
      <bottom/>
      <diagonal/>
    </border>
    <border>
      <left/>
      <right style="medium">
        <color indexed="64"/>
      </right>
      <top/>
      <bottom style="thin">
        <color indexed="64"/>
      </bottom>
      <diagonal/>
    </border>
    <border>
      <left/>
      <right/>
      <top/>
      <bottom style="medium">
        <color indexed="64"/>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5" fontId="24" fillId="0" borderId="0" applyFont="0" applyFill="0" applyBorder="0" applyAlignment="0" applyProtection="0"/>
  </cellStyleXfs>
  <cellXfs count="141">
    <xf numFmtId="0" fontId="0" fillId="0" borderId="0" xfId="0"/>
    <xf numFmtId="0" fontId="6" fillId="0" borderId="0" xfId="0" applyFont="1" applyAlignment="1" applyProtection="1">
      <alignment vertical="center"/>
      <protection hidden="1"/>
    </xf>
    <xf numFmtId="0" fontId="8" fillId="6" borderId="7" xfId="0" applyFont="1" applyFill="1" applyBorder="1" applyAlignment="1" applyProtection="1">
      <alignment horizontal="left" vertical="center" wrapText="1" indent="1"/>
      <protection hidden="1"/>
    </xf>
    <xf numFmtId="0" fontId="8" fillId="4"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protection hidden="1"/>
    </xf>
    <xf numFmtId="0" fontId="6" fillId="0"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wrapText="1"/>
      <protection hidden="1"/>
    </xf>
    <xf numFmtId="165" fontId="6" fillId="0" borderId="7" xfId="4" applyFont="1" applyFill="1" applyBorder="1" applyAlignment="1" applyProtection="1">
      <alignment horizontal="right" wrapText="1"/>
      <protection hidden="1"/>
    </xf>
    <xf numFmtId="165" fontId="6" fillId="0" borderId="7" xfId="4" applyFont="1" applyFill="1" applyBorder="1" applyAlignment="1" applyProtection="1">
      <alignment horizontal="right"/>
      <protection hidden="1"/>
    </xf>
    <xf numFmtId="0" fontId="8" fillId="6" borderId="7" xfId="0" applyFont="1" applyFill="1" applyBorder="1" applyAlignment="1" applyProtection="1">
      <alignment horizontal="justify" vertical="center" wrapText="1"/>
      <protection hidden="1"/>
    </xf>
    <xf numFmtId="9" fontId="6" fillId="0" borderId="7" xfId="2" applyFont="1" applyFill="1" applyBorder="1" applyAlignment="1" applyProtection="1">
      <alignment horizontal="justify" vertical="center" wrapText="1"/>
      <protection hidden="1"/>
    </xf>
    <xf numFmtId="0" fontId="25" fillId="4" borderId="25" xfId="0" applyFont="1" applyFill="1" applyBorder="1" applyAlignment="1" applyProtection="1">
      <alignment horizontal="center" vertical="center"/>
      <protection hidden="1"/>
    </xf>
    <xf numFmtId="0" fontId="25" fillId="4" borderId="25" xfId="0" applyFont="1" applyFill="1" applyBorder="1" applyAlignment="1" applyProtection="1">
      <alignment horizontal="left" vertical="center" wrapText="1" indent="1"/>
      <protection hidden="1"/>
    </xf>
    <xf numFmtId="0" fontId="25" fillId="4" borderId="25" xfId="0" applyFont="1" applyFill="1" applyBorder="1" applyAlignment="1" applyProtection="1">
      <alignment horizontal="center" vertical="center" wrapText="1"/>
      <protection hidden="1"/>
    </xf>
    <xf numFmtId="165" fontId="14" fillId="4" borderId="25" xfId="4" applyFont="1" applyFill="1" applyBorder="1" applyAlignment="1" applyProtection="1">
      <alignment horizontal="right" vertical="center" indent="1"/>
      <protection hidden="1"/>
    </xf>
    <xf numFmtId="0" fontId="6" fillId="0" borderId="23" xfId="0" applyFont="1" applyBorder="1" applyAlignment="1" applyProtection="1">
      <alignment vertical="center"/>
      <protection hidden="1"/>
    </xf>
    <xf numFmtId="0" fontId="14" fillId="4" borderId="12"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13" xfId="0" applyFont="1" applyFill="1" applyBorder="1" applyAlignment="1" applyProtection="1">
      <alignment horizontal="center" vertical="center" wrapText="1"/>
      <protection hidden="1"/>
    </xf>
    <xf numFmtId="0" fontId="14" fillId="4" borderId="19"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3" fillId="2" borderId="14" xfId="0" applyFont="1" applyFill="1" applyBorder="1" applyAlignment="1" applyProtection="1">
      <alignment horizontal="center" vertical="center"/>
      <protection hidden="1"/>
    </xf>
    <xf numFmtId="0" fontId="3" fillId="2" borderId="28" xfId="0" applyFont="1" applyFill="1" applyBorder="1" applyAlignment="1" applyProtection="1">
      <alignment horizontal="center" vertical="center"/>
      <protection hidden="1"/>
    </xf>
    <xf numFmtId="0" fontId="3" fillId="2" borderId="15" xfId="0" applyFont="1" applyFill="1" applyBorder="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wrapText="1"/>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1" xfId="0" applyFont="1" applyFill="1" applyBorder="1" applyAlignment="1" applyProtection="1">
      <alignment horizontal="center" vertical="center"/>
      <protection hidden="1"/>
    </xf>
    <xf numFmtId="0" fontId="6" fillId="0" borderId="0"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6" fillId="0" borderId="3" xfId="0" applyFont="1" applyBorder="1" applyAlignment="1" applyProtection="1">
      <alignment vertical="center" wrapText="1"/>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6" fillId="0" borderId="0"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vertical="center" wrapText="1"/>
      <protection hidden="1"/>
    </xf>
    <xf numFmtId="0" fontId="6" fillId="0" borderId="23"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hidden="1"/>
    </xf>
    <xf numFmtId="0" fontId="6"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9" fillId="3" borderId="7" xfId="0" applyNumberFormat="1" applyFont="1" applyFill="1" applyBorder="1" applyAlignment="1" applyProtection="1">
      <alignment horizontal="center" vertical="center" wrapText="1"/>
      <protection hidden="1"/>
    </xf>
    <xf numFmtId="0" fontId="8" fillId="0" borderId="7" xfId="0" applyFont="1" applyFill="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17" fontId="11" fillId="4" borderId="4" xfId="0" applyNumberFormat="1" applyFont="1" applyFill="1" applyBorder="1" applyAlignment="1" applyProtection="1">
      <alignment horizontal="center" vertical="center"/>
      <protection hidden="1"/>
    </xf>
    <xf numFmtId="17" fontId="11" fillId="4" borderId="0" xfId="0" applyNumberFormat="1" applyFont="1" applyFill="1" applyBorder="1" applyAlignment="1" applyProtection="1">
      <alignment horizontal="center" vertical="center"/>
      <protection hidden="1"/>
    </xf>
    <xf numFmtId="17" fontId="11" fillId="4" borderId="5" xfId="0" applyNumberFormat="1" applyFont="1" applyFill="1" applyBorder="1" applyAlignment="1" applyProtection="1">
      <alignment horizontal="center" vertical="center"/>
      <protection hidden="1"/>
    </xf>
    <xf numFmtId="0" fontId="14" fillId="0" borderId="0" xfId="3" applyFont="1" applyFill="1" applyAlignment="1" applyProtection="1">
      <alignment horizontal="left" vertical="center" indent="1"/>
      <protection hidden="1"/>
    </xf>
    <xf numFmtId="0" fontId="7" fillId="0" borderId="0" xfId="0" applyFont="1" applyFill="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3" fillId="0" borderId="0" xfId="3" applyFont="1" applyBorder="1" applyAlignment="1" applyProtection="1">
      <alignment vertical="center" textRotation="90" wrapText="1"/>
      <protection hidden="1"/>
    </xf>
    <xf numFmtId="17" fontId="9" fillId="3" borderId="7" xfId="0" applyNumberFormat="1" applyFont="1" applyFill="1" applyBorder="1" applyAlignment="1" applyProtection="1">
      <alignment horizontal="center" vertical="center"/>
      <protection hidden="1"/>
    </xf>
    <xf numFmtId="164" fontId="9" fillId="3" borderId="8" xfId="0" applyNumberFormat="1" applyFont="1" applyFill="1" applyBorder="1" applyAlignment="1" applyProtection="1">
      <alignment horizontal="center" vertical="center"/>
      <protection hidden="1"/>
    </xf>
    <xf numFmtId="0" fontId="15" fillId="0" borderId="0" xfId="0" applyFont="1" applyFill="1" applyBorder="1" applyAlignment="1" applyProtection="1">
      <alignment horizontal="center" vertical="center" wrapText="1"/>
      <protection hidden="1"/>
    </xf>
    <xf numFmtId="0" fontId="17" fillId="0" borderId="0" xfId="0" applyFont="1" applyBorder="1" applyAlignment="1" applyProtection="1">
      <alignment vertical="center"/>
      <protection hidden="1"/>
    </xf>
    <xf numFmtId="0" fontId="9" fillId="3" borderId="7" xfId="0" applyFont="1" applyFill="1" applyBorder="1" applyAlignment="1" applyProtection="1">
      <alignment horizontal="center" vertical="center"/>
      <protection hidden="1"/>
    </xf>
    <xf numFmtId="0" fontId="5" fillId="0" borderId="0" xfId="0" applyFont="1" applyAlignment="1" applyProtection="1">
      <alignment vertical="center"/>
      <protection hidden="1"/>
    </xf>
    <xf numFmtId="164" fontId="9" fillId="3" borderId="7" xfId="0" applyNumberFormat="1" applyFont="1" applyFill="1" applyBorder="1" applyAlignment="1" applyProtection="1">
      <alignment horizontal="center" vertical="center"/>
      <protection hidden="1"/>
    </xf>
    <xf numFmtId="17" fontId="11" fillId="4" borderId="6" xfId="0" applyNumberFormat="1" applyFont="1" applyFill="1" applyBorder="1" applyAlignment="1" applyProtection="1">
      <alignment horizontal="center"/>
      <protection hidden="1"/>
    </xf>
    <xf numFmtId="17" fontId="11" fillId="4" borderId="7" xfId="0" applyNumberFormat="1" applyFont="1" applyFill="1" applyBorder="1" applyAlignment="1" applyProtection="1">
      <alignment horizontal="center"/>
      <protection hidden="1"/>
    </xf>
    <xf numFmtId="17" fontId="11" fillId="4" borderId="8" xfId="0" applyNumberFormat="1" applyFont="1" applyFill="1" applyBorder="1" applyAlignment="1" applyProtection="1">
      <alignment horizontal="center"/>
      <protection hidden="1"/>
    </xf>
    <xf numFmtId="0" fontId="18" fillId="0" borderId="6" xfId="0" applyFont="1" applyBorder="1" applyAlignment="1" applyProtection="1">
      <alignment horizontal="center"/>
      <protection hidden="1"/>
    </xf>
    <xf numFmtId="0" fontId="19" fillId="3" borderId="7" xfId="0" applyFont="1" applyFill="1" applyBorder="1" applyAlignment="1" applyProtection="1">
      <alignment horizontal="center"/>
      <protection hidden="1"/>
    </xf>
    <xf numFmtId="0" fontId="11" fillId="0" borderId="6" xfId="0" applyFont="1" applyBorder="1" applyAlignment="1" applyProtection="1">
      <alignment horizontal="center"/>
      <protection hidden="1"/>
    </xf>
    <xf numFmtId="0" fontId="11" fillId="0" borderId="9" xfId="0" applyFont="1" applyBorder="1" applyAlignment="1" applyProtection="1">
      <alignment horizontal="center"/>
      <protection hidden="1"/>
    </xf>
    <xf numFmtId="0" fontId="7" fillId="0" borderId="30" xfId="0" applyFont="1" applyFill="1" applyBorder="1" applyAlignment="1" applyProtection="1">
      <alignment vertical="center"/>
      <protection hidden="1"/>
    </xf>
    <xf numFmtId="0" fontId="13" fillId="0" borderId="30" xfId="3" applyFont="1" applyBorder="1" applyAlignment="1" applyProtection="1">
      <alignment vertical="center" textRotation="90" wrapText="1"/>
      <protection hidden="1"/>
    </xf>
    <xf numFmtId="0" fontId="19" fillId="3" borderId="10"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0" fontId="13" fillId="0" borderId="0" xfId="3" applyFont="1" applyAlignment="1" applyProtection="1">
      <alignment vertical="center" textRotation="90" wrapText="1"/>
      <protection hidden="1"/>
    </xf>
    <xf numFmtId="4" fontId="23" fillId="4" borderId="12" xfId="0" applyNumberFormat="1" applyFont="1" applyFill="1" applyBorder="1" applyAlignment="1" applyProtection="1">
      <alignment horizontal="center" vertical="center" wrapText="1"/>
      <protection hidden="1"/>
    </xf>
    <xf numFmtId="2" fontId="8" fillId="4" borderId="13" xfId="0" applyNumberFormat="1" applyFont="1" applyFill="1" applyBorder="1" applyAlignment="1" applyProtection="1">
      <alignment horizontal="center" vertical="center" wrapText="1"/>
      <protection hidden="1"/>
    </xf>
    <xf numFmtId="1" fontId="8" fillId="4" borderId="13" xfId="0" applyNumberFormat="1" applyFont="1" applyFill="1" applyBorder="1" applyAlignment="1" applyProtection="1">
      <alignment horizontal="center" vertical="center" wrapText="1"/>
      <protection hidden="1"/>
    </xf>
    <xf numFmtId="0" fontId="8" fillId="4" borderId="16"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4" fontId="23" fillId="4" borderId="18" xfId="0" applyNumberFormat="1" applyFont="1" applyFill="1" applyBorder="1" applyAlignment="1" applyProtection="1">
      <alignment horizontal="center" vertical="center" wrapText="1"/>
      <protection hidden="1"/>
    </xf>
    <xf numFmtId="0" fontId="8" fillId="4" borderId="20" xfId="0" applyFont="1" applyFill="1" applyBorder="1" applyAlignment="1" applyProtection="1">
      <alignment horizontal="right" vertical="center" wrapText="1"/>
      <protection hidden="1"/>
    </xf>
    <xf numFmtId="0" fontId="8" fillId="4" borderId="20" xfId="0" applyFont="1" applyFill="1" applyBorder="1" applyAlignment="1" applyProtection="1">
      <alignment horizontal="center" vertical="center" wrapText="1"/>
      <protection hidden="1"/>
    </xf>
    <xf numFmtId="2" fontId="8" fillId="4" borderId="19" xfId="0" applyNumberFormat="1" applyFont="1" applyFill="1" applyBorder="1" applyAlignment="1" applyProtection="1">
      <alignment horizontal="center" vertical="center" wrapText="1"/>
      <protection hidden="1"/>
    </xf>
    <xf numFmtId="1" fontId="8" fillId="4" borderId="19" xfId="0" applyNumberFormat="1" applyFont="1" applyFill="1" applyBorder="1" applyAlignment="1" applyProtection="1">
      <alignment horizontal="center" vertical="center" wrapText="1"/>
      <protection hidden="1"/>
    </xf>
    <xf numFmtId="0" fontId="8" fillId="5" borderId="21" xfId="0" applyFont="1" applyFill="1" applyBorder="1" applyAlignment="1" applyProtection="1">
      <alignment horizontal="center" vertical="center"/>
      <protection hidden="1"/>
    </xf>
    <xf numFmtId="49" fontId="8" fillId="5" borderId="22" xfId="0" applyNumberFormat="1" applyFont="1" applyFill="1" applyBorder="1" applyAlignment="1" applyProtection="1">
      <alignment horizontal="center" vertical="center"/>
      <protection hidden="1"/>
    </xf>
    <xf numFmtId="49" fontId="8" fillId="5" borderId="23" xfId="0" applyNumberFormat="1" applyFont="1" applyFill="1" applyBorder="1" applyAlignment="1" applyProtection="1">
      <alignment horizontal="center" vertical="center"/>
      <protection hidden="1"/>
    </xf>
    <xf numFmtId="49" fontId="8" fillId="5" borderId="24" xfId="0" applyNumberFormat="1" applyFont="1" applyFill="1" applyBorder="1" applyAlignment="1" applyProtection="1">
      <alignment horizontal="center" vertical="center"/>
      <protection hidden="1"/>
    </xf>
    <xf numFmtId="165" fontId="8" fillId="5" borderId="21"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7" xfId="0" applyFont="1" applyFill="1" applyBorder="1" applyAlignment="1" applyProtection="1">
      <alignment horizontal="center" vertical="center"/>
      <protection hidden="1"/>
    </xf>
    <xf numFmtId="1" fontId="8" fillId="6" borderId="7" xfId="0" applyNumberFormat="1" applyFont="1" applyFill="1" applyBorder="1" applyAlignment="1" applyProtection="1">
      <alignment horizontal="center" vertical="center" wrapText="1"/>
      <protection hidden="1"/>
    </xf>
    <xf numFmtId="0" fontId="8" fillId="6" borderId="7" xfId="0" applyFont="1" applyFill="1" applyBorder="1" applyAlignment="1" applyProtection="1">
      <alignment horizontal="center" vertical="center" wrapText="1"/>
      <protection hidden="1"/>
    </xf>
    <xf numFmtId="0" fontId="22" fillId="6" borderId="7"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right" vertical="center" wrapText="1"/>
      <protection hidden="1"/>
    </xf>
    <xf numFmtId="165" fontId="8" fillId="6"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protection hidden="1"/>
    </xf>
    <xf numFmtId="1" fontId="8" fillId="4"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wrapText="1"/>
      <protection hidden="1"/>
    </xf>
    <xf numFmtId="0" fontId="22" fillId="4" borderId="7" xfId="0" applyFont="1" applyFill="1" applyBorder="1" applyAlignment="1" applyProtection="1">
      <alignment horizontal="center" vertical="center" wrapText="1"/>
      <protection hidden="1"/>
    </xf>
    <xf numFmtId="0" fontId="8" fillId="4" borderId="7" xfId="0" applyFont="1" applyFill="1" applyBorder="1" applyAlignment="1" applyProtection="1">
      <alignment horizontal="right" vertical="center" wrapText="1"/>
      <protection hidden="1"/>
    </xf>
    <xf numFmtId="165" fontId="8" fillId="4" borderId="7" xfId="0" applyNumberFormat="1" applyFont="1" applyFill="1" applyBorder="1" applyAlignment="1" applyProtection="1">
      <alignment horizontal="center" vertical="center" wrapText="1"/>
      <protection hidden="1"/>
    </xf>
    <xf numFmtId="0" fontId="20" fillId="7"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protection hidden="1"/>
    </xf>
    <xf numFmtId="165" fontId="7" fillId="7" borderId="7" xfId="4" applyFont="1" applyFill="1" applyBorder="1" applyAlignment="1" applyProtection="1">
      <alignment horizontal="right" vertical="center"/>
      <protection hidden="1"/>
    </xf>
    <xf numFmtId="10" fontId="6" fillId="0" borderId="7" xfId="4" applyNumberFormat="1" applyFont="1" applyFill="1" applyBorder="1" applyAlignment="1" applyProtection="1">
      <alignment horizontal="right"/>
      <protection hidden="1"/>
    </xf>
    <xf numFmtId="1" fontId="6" fillId="7" borderId="7"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7" xfId="0" applyNumberFormat="1" applyFont="1" applyFill="1" applyBorder="1" applyAlignment="1" applyProtection="1">
      <alignment horizontal="center" vertical="center" wrapText="1"/>
      <protection hidden="1"/>
    </xf>
    <xf numFmtId="1" fontId="6" fillId="4" borderId="7" xfId="0" applyNumberFormat="1" applyFont="1" applyFill="1" applyBorder="1" applyAlignment="1" applyProtection="1">
      <alignment horizontal="center" vertical="center" wrapText="1"/>
      <protection hidden="1"/>
    </xf>
    <xf numFmtId="0" fontId="6" fillId="4" borderId="16" xfId="0" applyFont="1" applyFill="1" applyBorder="1" applyAlignment="1" applyProtection="1">
      <alignment vertical="center"/>
      <protection hidden="1"/>
    </xf>
    <xf numFmtId="0" fontId="6" fillId="4" borderId="25" xfId="0" applyFont="1" applyFill="1" applyBorder="1" applyAlignment="1" applyProtection="1">
      <alignment vertical="center" wrapText="1"/>
      <protection hidden="1"/>
    </xf>
    <xf numFmtId="0" fontId="6" fillId="4" borderId="25" xfId="0" applyFont="1" applyFill="1" applyBorder="1" applyAlignment="1" applyProtection="1">
      <alignment vertical="center"/>
      <protection hidden="1"/>
    </xf>
    <xf numFmtId="2" fontId="25" fillId="4" borderId="25" xfId="4" applyNumberFormat="1" applyFont="1" applyFill="1" applyBorder="1" applyAlignment="1" applyProtection="1">
      <alignment horizontal="center" vertical="center"/>
      <protection hidden="1"/>
    </xf>
    <xf numFmtId="1" fontId="25" fillId="4" borderId="25" xfId="4" applyNumberFormat="1" applyFont="1" applyFill="1" applyBorder="1" applyAlignment="1" applyProtection="1">
      <alignment horizontal="center" vertical="center"/>
      <protection hidden="1"/>
    </xf>
    <xf numFmtId="165" fontId="14" fillId="4" borderId="26"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3" xfId="0" applyFont="1" applyBorder="1" applyAlignment="1" applyProtection="1">
      <alignment vertical="center"/>
      <protection hidden="1"/>
    </xf>
    <xf numFmtId="0" fontId="6" fillId="0" borderId="23" xfId="0" applyFont="1" applyBorder="1" applyAlignment="1" applyProtection="1">
      <alignment horizontal="right" vertical="center"/>
      <protection hidden="1"/>
    </xf>
    <xf numFmtId="0" fontId="26" fillId="0" borderId="27"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14" fontId="27" fillId="0" borderId="0" xfId="0" applyNumberFormat="1" applyFont="1" applyBorder="1" applyAlignment="1" applyProtection="1">
      <alignment horizontal="left"/>
      <protection hidden="1"/>
    </xf>
    <xf numFmtId="0" fontId="27" fillId="0" borderId="0" xfId="0" applyFont="1" applyBorder="1" applyProtection="1">
      <protection hidden="1"/>
    </xf>
    <xf numFmtId="0" fontId="27" fillId="0" borderId="0" xfId="0" applyFont="1" applyBorder="1" applyAlignment="1" applyProtection="1">
      <alignment horizontal="left"/>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10" fontId="20" fillId="3" borderId="7" xfId="0" applyNumberFormat="1" applyFont="1" applyFill="1" applyBorder="1" applyAlignment="1" applyProtection="1">
      <alignment horizontal="center"/>
      <protection locked="0" hidden="1"/>
    </xf>
    <xf numFmtId="10" fontId="20" fillId="3" borderId="8" xfId="0" applyNumberFormat="1" applyFont="1" applyFill="1" applyBorder="1" applyAlignment="1" applyProtection="1">
      <alignment horizontal="center"/>
      <protection locked="0" hidden="1"/>
    </xf>
    <xf numFmtId="10" fontId="20" fillId="3" borderId="10" xfId="0" applyNumberFormat="1" applyFont="1" applyFill="1" applyBorder="1" applyAlignment="1" applyProtection="1">
      <alignment horizontal="center"/>
      <protection locked="0" hidden="1"/>
    </xf>
    <xf numFmtId="10" fontId="20" fillId="3" borderId="11" xfId="0" applyNumberFormat="1" applyFont="1" applyFill="1" applyBorder="1" applyAlignment="1" applyProtection="1">
      <alignment horizontal="center"/>
      <protection locked="0" hidden="1"/>
    </xf>
    <xf numFmtId="165" fontId="6" fillId="0" borderId="7" xfId="4" applyFont="1" applyFill="1" applyBorder="1" applyAlignment="1" applyProtection="1">
      <alignment horizontal="right" wrapText="1"/>
      <protection locked="0" hidden="1"/>
    </xf>
    <xf numFmtId="0" fontId="8" fillId="4" borderId="7" xfId="0" applyFont="1" applyFill="1" applyBorder="1" applyAlignment="1" applyProtection="1">
      <alignment horizontal="center" vertical="center" wrapText="1"/>
      <protection locked="0" hidden="1"/>
    </xf>
    <xf numFmtId="0" fontId="8" fillId="6" borderId="7" xfId="0" applyFont="1" applyFill="1" applyBorder="1" applyAlignment="1" applyProtection="1">
      <alignment horizontal="center" vertical="center" wrapText="1"/>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36845</xdr:colOff>
      <xdr:row>1</xdr:row>
      <xdr:rowOff>132433</xdr:rowOff>
    </xdr:from>
    <xdr:to>
      <xdr:col>19</xdr:col>
      <xdr:colOff>1556495</xdr:colOff>
      <xdr:row>2</xdr:row>
      <xdr:rowOff>350845</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5276845" y="311727"/>
          <a:ext cx="1519650" cy="397706"/>
        </a:xfrm>
        <a:prstGeom prst="rect">
          <a:avLst/>
        </a:prstGeom>
      </xdr:spPr>
    </xdr:pic>
    <xdr:clientData/>
  </xdr:twoCellAnchor>
  <xdr:twoCellAnchor editAs="oneCell">
    <xdr:from>
      <xdr:col>12</xdr:col>
      <xdr:colOff>672355</xdr:colOff>
      <xdr:row>1</xdr:row>
      <xdr:rowOff>55067</xdr:rowOff>
    </xdr:from>
    <xdr:to>
      <xdr:col>12</xdr:col>
      <xdr:colOff>1659780</xdr:colOff>
      <xdr:row>2</xdr:row>
      <xdr:rowOff>451671</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9995649" y="234361"/>
          <a:ext cx="987425" cy="5758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wandeliana.santana.CEHABPE/Documents/WANDELIANA/CONTRAT&#195;O%20DE%20PAVIMENTA&#199;&#195;O/_LICITA&#199;&#195;O/LOTE%2006%20-%20AGRESTE%20SETENTRIONAL/CB_DOHDU_SPO_AGRESTE_SETENTRIONAL_JUNHO_V1_RV012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SETENTRIONAL"/>
      <sheetName val="ORÇAMENTO"/>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sheetData sheetId="2"/>
      <sheetData sheetId="3">
        <row r="1">
          <cell r="A1" t="str">
            <v>DADOS</v>
          </cell>
        </row>
        <row r="2">
          <cell r="A2" t="str">
            <v>OBJETO:</v>
          </cell>
          <cell r="B2"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E2" t="str">
            <v>COMPANHIA ESTADUAL DE HABITAÇÃO E OBRAS DE PERNAMBUCO
DIRETORIA DE OBRAS DE HABITAÇÃO E DESENVOLVIMENTO URBANO</v>
          </cell>
        </row>
        <row r="4">
          <cell r="A4" t="str">
            <v>DATA-BASE:</v>
          </cell>
          <cell r="B4">
            <v>45717</v>
          </cell>
          <cell r="C4" t="str">
            <v>DESONERAÇÃO:</v>
          </cell>
          <cell r="D4" t="str">
            <v>Não Desonerado</v>
          </cell>
          <cell r="Q4" t="str">
            <v>resumo</v>
          </cell>
        </row>
        <row r="5">
          <cell r="A5" t="str">
            <v>TABELAS DE REFERÊNCIA</v>
          </cell>
          <cell r="P5" t="str">
            <v>serviços</v>
          </cell>
          <cell r="Q5" t="str">
            <v>extensão (m)</v>
          </cell>
          <cell r="R5" t="str">
            <v>qtde de ruas</v>
          </cell>
        </row>
        <row r="6">
          <cell r="A6" t="str">
            <v>SINAPI</v>
          </cell>
          <cell r="B6">
            <v>45717</v>
          </cell>
          <cell r="C6" t="str">
            <v>SICRO</v>
          </cell>
          <cell r="D6">
            <v>45658</v>
          </cell>
          <cell r="P6" t="str">
            <v>asfalto</v>
          </cell>
          <cell r="Q6">
            <v>2854.7</v>
          </cell>
          <cell r="R6">
            <v>10</v>
          </cell>
        </row>
        <row r="7">
          <cell r="A7" t="str">
            <v>COMPESA</v>
          </cell>
          <cell r="B7" t="str">
            <v>2024.2</v>
          </cell>
          <cell r="C7" t="str">
            <v>SEINFRA</v>
          </cell>
          <cell r="D7">
            <v>0</v>
          </cell>
          <cell r="E7" t="str">
            <v>ANEXO D
MEMÓRIA DE CÁLCULO - MC
Peça integrante do Volume Licitatório</v>
          </cell>
          <cell r="P7" t="str">
            <v>pedra granitica</v>
          </cell>
          <cell r="Q7">
            <v>1920.73</v>
          </cell>
          <cell r="R7">
            <v>6</v>
          </cell>
        </row>
        <row r="8">
          <cell r="A8" t="str">
            <v>ORSE</v>
          </cell>
          <cell r="B8">
            <v>45717</v>
          </cell>
          <cell r="C8" t="str">
            <v>OUTROS</v>
          </cell>
          <cell r="D8">
            <v>0</v>
          </cell>
          <cell r="P8" t="str">
            <v>intertravado</v>
          </cell>
          <cell r="Q8">
            <v>2198.4</v>
          </cell>
          <cell r="R8">
            <v>7</v>
          </cell>
        </row>
        <row r="9">
          <cell r="A9" t="str">
            <v>ÍNDICE</v>
          </cell>
          <cell r="B9" t="str">
            <v>BDI</v>
          </cell>
          <cell r="C9" t="str">
            <v>COM DESON.</v>
          </cell>
          <cell r="D9" t="str">
            <v>SEM DESON.</v>
          </cell>
          <cell r="P9" t="str">
            <v>cap. e recap.</v>
          </cell>
          <cell r="Q9">
            <v>10087.1</v>
          </cell>
          <cell r="R9">
            <v>34</v>
          </cell>
        </row>
        <row r="10">
          <cell r="A10">
            <v>1</v>
          </cell>
          <cell r="B10" t="str">
            <v>PADRÃO PAV</v>
          </cell>
          <cell r="C10">
            <v>0.25509999999999999</v>
          </cell>
          <cell r="D10">
            <v>0.2069</v>
          </cell>
          <cell r="Q10">
            <v>17060.93</v>
          </cell>
          <cell r="R10">
            <v>57</v>
          </cell>
        </row>
        <row r="11">
          <cell r="A11">
            <v>2</v>
          </cell>
          <cell r="B11" t="str">
            <v>DIFERENCIADO PAV</v>
          </cell>
          <cell r="C11">
            <v>0.1895</v>
          </cell>
          <cell r="D11">
            <v>0.14380000000000001</v>
          </cell>
        </row>
        <row r="12">
          <cell r="A12">
            <v>3</v>
          </cell>
          <cell r="B12" t="str">
            <v>PADRÃO EDIFICAÇÃO</v>
          </cell>
        </row>
        <row r="13">
          <cell r="A13">
            <v>4</v>
          </cell>
          <cell r="B13" t="str">
            <v>DIFERENCIADO EDIFICAÇÃO</v>
          </cell>
        </row>
        <row r="14">
          <cell r="A14">
            <v>5</v>
          </cell>
          <cell r="B14" t="str">
            <v>MATERIAIS</v>
          </cell>
          <cell r="C14">
            <v>0.13969999999999999</v>
          </cell>
          <cell r="D14">
            <v>0.184</v>
          </cell>
        </row>
        <row r="15">
          <cell r="A15">
            <v>6</v>
          </cell>
          <cell r="B15" t="str">
            <v>LOC. BENS MÓVEIS</v>
          </cell>
          <cell r="C15">
            <v>0.15740000000000001</v>
          </cell>
          <cell r="D15">
            <v>0.1142</v>
          </cell>
        </row>
        <row r="17">
          <cell r="A17" t="str">
            <v>ITEM</v>
          </cell>
          <cell r="B17" t="str">
            <v>FONTE</v>
          </cell>
          <cell r="C17" t="str">
            <v>CÓDIGO</v>
          </cell>
          <cell r="D17" t="str">
            <v>DESCRIÇÃO DO ITEM</v>
          </cell>
          <cell r="E17" t="str">
            <v>UNID</v>
          </cell>
          <cell r="F17" t="str">
            <v>QUANT. TOTAL</v>
          </cell>
          <cell r="G17" t="str">
            <v>MEDIDAS</v>
          </cell>
        </row>
        <row r="18">
          <cell r="G18" t="str">
            <v>LARGURA</v>
          </cell>
          <cell r="H18" t="str">
            <v>COMPRIMENTO</v>
          </cell>
          <cell r="I18" t="str">
            <v>ALTURA OU ESPESSURA</v>
          </cell>
          <cell r="J18" t="str">
            <v>QUANTIDADE</v>
          </cell>
          <cell r="K18" t="str">
            <v>ÁREA</v>
          </cell>
          <cell r="L18" t="str">
            <v>PESO</v>
          </cell>
          <cell r="M18" t="str">
            <v>VOLUME</v>
          </cell>
        </row>
        <row r="19">
          <cell r="G19" t="str">
            <v>(M)</v>
          </cell>
          <cell r="H19" t="str">
            <v>(M)</v>
          </cell>
          <cell r="I19" t="str">
            <v>(M)</v>
          </cell>
          <cell r="J19" t="str">
            <v>(UND)</v>
          </cell>
          <cell r="K19" t="str">
            <v>(M2)</v>
          </cell>
          <cell r="M19" t="str">
            <v>(M3)</v>
          </cell>
        </row>
        <row r="20">
          <cell r="A20" t="str">
            <v>LOTE 06 - AGRESTE SETENTRIONAL</v>
          </cell>
        </row>
        <row r="21">
          <cell r="A21" t="str">
            <v>1.</v>
          </cell>
          <cell r="B21" t="str">
            <v/>
          </cell>
          <cell r="C21" t="str">
            <v/>
          </cell>
          <cell r="D21" t="str">
            <v>SERVIÇOS PRELIMINARES (PROJETOS E CANTEIRO DE OBRAS)</v>
          </cell>
        </row>
        <row r="22">
          <cell r="A22" t="str">
            <v>1.1</v>
          </cell>
          <cell r="D22" t="str">
            <v>CANTEIRO DE OBRAS</v>
          </cell>
        </row>
        <row r="23">
          <cell r="A23" t="str">
            <v>1.1.1</v>
          </cell>
          <cell r="B23" t="str">
            <v>COMPOSIÇÃO</v>
          </cell>
          <cell r="C23" t="str">
            <v>CPU 001</v>
          </cell>
          <cell r="D23" t="str">
            <v>CANTEIRO DE OBRAS CENTRAL</v>
          </cell>
          <cell r="E23" t="str">
            <v>UN</v>
          </cell>
          <cell r="F23">
            <v>1</v>
          </cell>
        </row>
        <row r="24">
          <cell r="D24" t="str">
            <v>CANTEIRO SEDE</v>
          </cell>
          <cell r="F24">
            <v>1</v>
          </cell>
          <cell r="J24">
            <v>1</v>
          </cell>
        </row>
        <row r="26">
          <cell r="A26" t="str">
            <v>1.2</v>
          </cell>
          <cell r="D26" t="str">
            <v>MOBILIZAÇÃO</v>
          </cell>
        </row>
        <row r="27">
          <cell r="A27" t="str">
            <v>1.2.1</v>
          </cell>
          <cell r="B27" t="str">
            <v>COMPOSIÇÃO</v>
          </cell>
          <cell r="C27" t="str">
            <v>CPU 013</v>
          </cell>
          <cell r="D27" t="str">
            <v>MOBILIZAÇÃO DE MAQUINAS E EQUIPAMENTOS - CANTEIRO CENTRAL</v>
          </cell>
          <cell r="E27" t="str">
            <v>UN</v>
          </cell>
          <cell r="F27">
            <v>1</v>
          </cell>
        </row>
        <row r="28">
          <cell r="D28" t="str">
            <v>MOBILIZAÇÃO</v>
          </cell>
          <cell r="F28">
            <v>1</v>
          </cell>
          <cell r="J28">
            <v>1</v>
          </cell>
        </row>
        <row r="30">
          <cell r="A30" t="str">
            <v>1.3</v>
          </cell>
          <cell r="D30" t="str">
            <v>DESMOBILIZAÇÃO</v>
          </cell>
        </row>
        <row r="31">
          <cell r="A31" t="str">
            <v>1.3.1</v>
          </cell>
          <cell r="B31" t="str">
            <v>COMPOSIÇÃO</v>
          </cell>
          <cell r="C31" t="str">
            <v>CPU 014</v>
          </cell>
          <cell r="D31" t="str">
            <v>DESMOBILIZAÇÃO DE MAQUINAS E EQUIPAMENTOS - CANTEIRO CENTRAL</v>
          </cell>
          <cell r="E31" t="str">
            <v>UN</v>
          </cell>
          <cell r="F31">
            <v>1</v>
          </cell>
        </row>
        <row r="32">
          <cell r="D32" t="str">
            <v>DESMOBILIZAÇÃO</v>
          </cell>
          <cell r="F32">
            <v>1</v>
          </cell>
          <cell r="J32">
            <v>1</v>
          </cell>
        </row>
        <row r="34">
          <cell r="A34" t="str">
            <v>2.</v>
          </cell>
          <cell r="B34" t="str">
            <v/>
          </cell>
          <cell r="C34" t="str">
            <v/>
          </cell>
          <cell r="D34" t="str">
            <v>EXECUÇÃO DE SERVIÇOS DE ENGENHARIA DE PAVIMENTAÇÃO ASFÁLTICA</v>
          </cell>
          <cell r="E34" t="str">
            <v/>
          </cell>
        </row>
        <row r="35">
          <cell r="A35" t="str">
            <v>2.1</v>
          </cell>
          <cell r="B35" t="str">
            <v/>
          </cell>
          <cell r="C35" t="str">
            <v/>
          </cell>
          <cell r="D35" t="str">
            <v>ADMINISTRAÇÃO LOCAL</v>
          </cell>
          <cell r="E35" t="str">
            <v/>
          </cell>
        </row>
        <row r="36">
          <cell r="A36" t="str">
            <v>2.1.1</v>
          </cell>
          <cell r="B36" t="str">
            <v>COMPOSIÇÃO</v>
          </cell>
          <cell r="C36" t="str">
            <v>CPU 009</v>
          </cell>
          <cell r="D36" t="str">
            <v>ADMINISTRAÇÃO LOCAL PARA PAVIMENTAÇÃO ASFÁLTICA (12 MESES)</v>
          </cell>
          <cell r="E36" t="str">
            <v>UN</v>
          </cell>
          <cell r="F36">
            <v>1</v>
          </cell>
        </row>
        <row r="37">
          <cell r="D37" t="str">
            <v>ADMINISTRAÇÃO LOCAL</v>
          </cell>
          <cell r="F37">
            <v>1</v>
          </cell>
          <cell r="J37">
            <v>1</v>
          </cell>
        </row>
        <row r="39">
          <cell r="A39" t="str">
            <v>2.2</v>
          </cell>
          <cell r="B39" t="str">
            <v/>
          </cell>
          <cell r="C39" t="str">
            <v/>
          </cell>
          <cell r="D39" t="str">
            <v>SERVIÇOS PRELIMINARES</v>
          </cell>
          <cell r="E39" t="str">
            <v/>
          </cell>
        </row>
        <row r="40">
          <cell r="A40" t="str">
            <v>2.2.1</v>
          </cell>
          <cell r="B40" t="str">
            <v>SINAPI MARÇO 2025</v>
          </cell>
          <cell r="C40">
            <v>103689</v>
          </cell>
          <cell r="D40" t="str">
            <v>FORNECIMENTO E INSTALAÇÃO DE PLACA DE OBRA COM CHAPA GALVANIZADA E ESTRUTURA DE MADEIRA. AF_03/2022_PS</v>
          </cell>
          <cell r="E40" t="str">
            <v>M2</v>
          </cell>
          <cell r="F40">
            <v>400.14</v>
          </cell>
        </row>
        <row r="41">
          <cell r="D41" t="str">
            <v>MODELO 01</v>
          </cell>
          <cell r="F41">
            <v>123.12</v>
          </cell>
          <cell r="H41">
            <v>3.6</v>
          </cell>
          <cell r="I41">
            <v>1.8</v>
          </cell>
          <cell r="J41">
            <v>19</v>
          </cell>
          <cell r="N41" t="str">
            <v>QTDE DE MUNÍCIPIOS</v>
          </cell>
        </row>
        <row r="42">
          <cell r="D42" t="str">
            <v>MODELO 02</v>
          </cell>
          <cell r="F42">
            <v>277.02</v>
          </cell>
          <cell r="H42">
            <v>5.4</v>
          </cell>
          <cell r="I42">
            <v>2.7</v>
          </cell>
          <cell r="J42">
            <v>19</v>
          </cell>
        </row>
        <row r="44">
          <cell r="A44" t="str">
            <v>2.2.2</v>
          </cell>
          <cell r="B44" t="str">
            <v>COMPESA 2024.2</v>
          </cell>
          <cell r="C44" t="str">
            <v>01.08.42U</v>
          </cell>
          <cell r="D44" t="str">
            <v>CANTEIRO ITINERANTE COMPOSTO DE TOLDO, CONJUNTO DE MESA E CADEIRAS E BANHEIRO QUÍMICO COM LIMPEZA DIÁRIA INCLUSO COLETA E DESTINAÇÃO FINAL DE EFLUENTES</v>
          </cell>
          <cell r="E44" t="str">
            <v>MÊS</v>
          </cell>
          <cell r="F44">
            <v>22</v>
          </cell>
          <cell r="J44" t="str">
            <v>QTDE</v>
          </cell>
          <cell r="K44" t="str">
            <v>MESES</v>
          </cell>
        </row>
        <row r="45">
          <cell r="D45" t="str">
            <v>CANTEIRO</v>
          </cell>
          <cell r="F45">
            <v>22</v>
          </cell>
          <cell r="J45">
            <v>2</v>
          </cell>
          <cell r="K45">
            <v>11</v>
          </cell>
        </row>
        <row r="47">
          <cell r="A47" t="str">
            <v>2.2.3</v>
          </cell>
          <cell r="B47" t="str">
            <v>ORSE MARÇO 2025</v>
          </cell>
          <cell r="C47">
            <v>4659</v>
          </cell>
          <cell r="D47" t="str">
            <v>LOCAÇÃO DE CONTAINER - REFEITÓRIO SEM BANHEIRO - 6,00 X 2,40M - REV 02_02/2022</v>
          </cell>
          <cell r="E47" t="str">
            <v>MÊS</v>
          </cell>
          <cell r="F47">
            <v>11</v>
          </cell>
          <cell r="J47" t="str">
            <v>MESES</v>
          </cell>
        </row>
        <row r="48">
          <cell r="D48" t="str">
            <v>REFEITÓRIO</v>
          </cell>
          <cell r="F48">
            <v>11</v>
          </cell>
          <cell r="J48">
            <v>11</v>
          </cell>
        </row>
        <row r="50">
          <cell r="A50" t="str">
            <v>2.2.4</v>
          </cell>
          <cell r="B50" t="str">
            <v>COMPESA 2024.2</v>
          </cell>
          <cell r="C50" t="str">
            <v>31.01.05U</v>
          </cell>
          <cell r="D50" t="str">
            <v>CONSERTO DE RAMAIS PREDIAIS DE ÁGUA DANIFICADOS DURANTE EXECUÇÃO DAS OBRAS.</v>
          </cell>
          <cell r="E50" t="str">
            <v>UN</v>
          </cell>
          <cell r="F50">
            <v>29</v>
          </cell>
        </row>
        <row r="51">
          <cell r="D51" t="str">
            <v>ESTIMATIVA DE CONSERTO</v>
          </cell>
          <cell r="F51">
            <v>29</v>
          </cell>
          <cell r="H51">
            <v>2854.7</v>
          </cell>
          <cell r="L51">
            <v>0.01</v>
          </cell>
        </row>
        <row r="53">
          <cell r="A53" t="str">
            <v>2.2.5</v>
          </cell>
          <cell r="B53" t="str">
            <v>COMPESA 2024.2</v>
          </cell>
          <cell r="C53" t="str">
            <v>31.08.09U</v>
          </cell>
          <cell r="D53" t="str">
            <v>CONSERTO DE RAMAIS PREDIAIS DE ESGOTO DANIFICADOS DURANTE EXECUÇÃO DAS OBRAS.</v>
          </cell>
          <cell r="E53" t="str">
            <v>UN</v>
          </cell>
          <cell r="F53">
            <v>29</v>
          </cell>
        </row>
        <row r="54">
          <cell r="D54" t="str">
            <v>ESTIMATIVA DE CONSERTO</v>
          </cell>
          <cell r="F54">
            <v>29</v>
          </cell>
          <cell r="H54">
            <v>2854.7</v>
          </cell>
          <cell r="L54">
            <v>0.01</v>
          </cell>
        </row>
        <row r="56">
          <cell r="A56" t="str">
            <v>2.3</v>
          </cell>
          <cell r="B56" t="str">
            <v/>
          </cell>
          <cell r="C56" t="str">
            <v/>
          </cell>
          <cell r="D56" t="str">
            <v>MOBILIZAÇÃO</v>
          </cell>
          <cell r="E56" t="str">
            <v/>
          </cell>
        </row>
        <row r="57">
          <cell r="A57" t="str">
            <v>2.3.1</v>
          </cell>
          <cell r="B57" t="str">
            <v>COMPOSIÇÃO</v>
          </cell>
          <cell r="C57" t="str">
            <v>CPU 002</v>
          </cell>
          <cell r="D57" t="str">
            <v>MOBILIZAÇÃO DE MAQUINAS E EQUIPAMENTOS - PAVIMENTAÇÃO ASFÁLTICA, CAPEAMENTO E/OU RECAPEAMENTO</v>
          </cell>
          <cell r="E57" t="str">
            <v>UN</v>
          </cell>
          <cell r="F57">
            <v>18</v>
          </cell>
        </row>
        <row r="58">
          <cell r="D58" t="str">
            <v>MOBILIZAÇÃO</v>
          </cell>
          <cell r="F58">
            <v>18</v>
          </cell>
          <cell r="J58">
            <v>18</v>
          </cell>
        </row>
        <row r="60">
          <cell r="A60" t="str">
            <v>2.4</v>
          </cell>
          <cell r="B60" t="str">
            <v/>
          </cell>
          <cell r="C60" t="str">
            <v/>
          </cell>
          <cell r="D60" t="str">
            <v>DESMOBILIZAÇÃO</v>
          </cell>
          <cell r="E60" t="str">
            <v/>
          </cell>
        </row>
        <row r="61">
          <cell r="A61" t="str">
            <v>2.4.1</v>
          </cell>
          <cell r="B61" t="str">
            <v>COMPOSIÇÃO</v>
          </cell>
          <cell r="C61" t="str">
            <v>CPU 003</v>
          </cell>
          <cell r="D61" t="str">
            <v>DESMOBILIZAÇÃO DE MAQUINAS E EQUIPAMENTOS - PAVIMENTAÇÃO ASFÁLTICA, CAPEAMENTO E/OU RECAPEAMENTO</v>
          </cell>
          <cell r="E61" t="str">
            <v>UN</v>
          </cell>
          <cell r="F61">
            <v>18</v>
          </cell>
        </row>
        <row r="62">
          <cell r="D62" t="str">
            <v>DESMOBILIZAÇÃO</v>
          </cell>
          <cell r="F62">
            <v>18</v>
          </cell>
          <cell r="J62">
            <v>18</v>
          </cell>
        </row>
        <row r="64">
          <cell r="A64" t="str">
            <v>2.5</v>
          </cell>
          <cell r="B64" t="str">
            <v/>
          </cell>
          <cell r="C64" t="str">
            <v/>
          </cell>
          <cell r="D64" t="str">
            <v>MOVIMENTAÇÃO DE TERRA</v>
          </cell>
          <cell r="E64" t="str">
            <v/>
          </cell>
        </row>
        <row r="65">
          <cell r="A65" t="str">
            <v>2.5.1</v>
          </cell>
          <cell r="B65" t="str">
            <v>SICRO JAN / 25</v>
          </cell>
          <cell r="C65">
            <v>5502114</v>
          </cell>
          <cell r="D65" t="str">
            <v>ESCAVAÇÃO, CARGA E TRANSPORTE DE MATERIAL DE 1ª CATEGORIA - DMT DE 1.000 A 1.200 M - CAMINHO DE SERVIÇO EM LEITO NATURAL - COM ESCAVADEIRA E CAMINHÃO BASCULANTE DE 14 M³</v>
          </cell>
          <cell r="E65" t="str">
            <v>M³</v>
          </cell>
          <cell r="F65">
            <v>4239.2299999999996</v>
          </cell>
          <cell r="G65" t="str">
            <v>SEÇÃO</v>
          </cell>
          <cell r="H65" t="str">
            <v>COMPR.</v>
          </cell>
          <cell r="I65" t="str">
            <v>ESPESSURA</v>
          </cell>
        </row>
        <row r="66">
          <cell r="D66" t="str">
            <v>VOLUME ESCAVADO</v>
          </cell>
          <cell r="F66">
            <v>4239.2299999999996</v>
          </cell>
          <cell r="G66">
            <v>9.9</v>
          </cell>
          <cell r="H66">
            <v>2854.7</v>
          </cell>
          <cell r="I66">
            <v>0.15</v>
          </cell>
        </row>
        <row r="68">
          <cell r="A68" t="str">
            <v>2.5.2</v>
          </cell>
          <cell r="B68" t="str">
            <v>SICRO JAN / 25</v>
          </cell>
          <cell r="C68">
            <v>4413942</v>
          </cell>
          <cell r="D68" t="str">
            <v>ESPALHAMENTO DE MATERIAL EM BOTA-FORA</v>
          </cell>
          <cell r="E68" t="str">
            <v>M³</v>
          </cell>
          <cell r="F68">
            <v>4239.2299999999996</v>
          </cell>
        </row>
        <row r="69">
          <cell r="D69" t="str">
            <v>VOLUME ESCAVADO</v>
          </cell>
          <cell r="F69">
            <v>4239.2299999999996</v>
          </cell>
          <cell r="M69">
            <v>4239.2299999999996</v>
          </cell>
        </row>
        <row r="71">
          <cell r="A71" t="str">
            <v>2.5.3</v>
          </cell>
          <cell r="B71" t="str">
            <v>SICRO JAN / 25</v>
          </cell>
          <cell r="C71">
            <v>4011227</v>
          </cell>
          <cell r="D71" t="str">
            <v>SUB-BASE DE SOLO ESTABILIZADO GRANULOMETRICAMENTE SEM MISTURA COM MATERIAL DE JAZIDA - 100% PROCTOR INTERMEDIÁRIO</v>
          </cell>
          <cell r="E71" t="str">
            <v>M³</v>
          </cell>
          <cell r="F71">
            <v>295.45999999999998</v>
          </cell>
        </row>
        <row r="72">
          <cell r="D72" t="str">
            <v>ATERRO</v>
          </cell>
          <cell r="F72">
            <v>295.45999999999998</v>
          </cell>
          <cell r="L72">
            <v>0.1</v>
          </cell>
          <cell r="M72">
            <v>2954.61</v>
          </cell>
        </row>
        <row r="74">
          <cell r="A74" t="str">
            <v>2.5.4</v>
          </cell>
          <cell r="B74" t="str">
            <v>SINAPI MARÇO 2025</v>
          </cell>
          <cell r="C74">
            <v>98525</v>
          </cell>
          <cell r="D74" t="str">
            <v>LIMPEZA MECANIZADA DE CAMADA VEGETAL, VEGETAÇÃO E PEQUENAS ÁRVORES (DIÂMETRO DE TRONCO MENOR QUE 0,20 M), COM TRATOR DE ESTEIRAS. AF_03/2024</v>
          </cell>
          <cell r="E74" t="str">
            <v>M2</v>
          </cell>
          <cell r="F74">
            <v>28261.53</v>
          </cell>
        </row>
        <row r="75">
          <cell r="D75" t="str">
            <v>ÁREA REGULARIZADA (ITEM 2.6.1)</v>
          </cell>
          <cell r="F75">
            <v>28261.53</v>
          </cell>
          <cell r="K75">
            <v>28261.53</v>
          </cell>
        </row>
        <row r="77">
          <cell r="A77" t="str">
            <v>2.5.5</v>
          </cell>
          <cell r="B77" t="str">
            <v>SINAPI MARÇO 2025</v>
          </cell>
          <cell r="C77">
            <v>100979</v>
          </cell>
          <cell r="D77" t="str">
            <v>CARGA, MANOBRA E DESCARGA DE SOLOS E MATERIAIS GRANULARES EM CAMINHÃO BASCULANTE 14 M³ - CARGA COM ESCAVADEIRA HIDRÁULICA (CAÇAMBA DE 1,20 M³ / 155 HP) E DESCARGA LIVRE (UNIDADE: M3). AF_07/2020</v>
          </cell>
          <cell r="E77" t="str">
            <v>M3</v>
          </cell>
          <cell r="F77">
            <v>7348</v>
          </cell>
          <cell r="I77" t="str">
            <v>ESPESSURA</v>
          </cell>
          <cell r="J77" t="str">
            <v>EMPOLAMENTO</v>
          </cell>
          <cell r="M77" t="str">
            <v>LIMPEZA</v>
          </cell>
        </row>
        <row r="78">
          <cell r="D78" t="str">
            <v>VOLUME DA LIMPEZA</v>
          </cell>
          <cell r="F78">
            <v>7348</v>
          </cell>
          <cell r="I78">
            <v>0.2</v>
          </cell>
          <cell r="J78">
            <v>1.3</v>
          </cell>
          <cell r="M78">
            <v>28261.53</v>
          </cell>
        </row>
        <row r="80">
          <cell r="A80" t="str">
            <v>2.5.6</v>
          </cell>
          <cell r="B80" t="str">
            <v>SINAPI MARÇO 2025</v>
          </cell>
          <cell r="C80">
            <v>95876</v>
          </cell>
          <cell r="D80" t="str">
            <v>TRANSPORTE COM CAMINHÃO BASCULANTE DE 14 M³, EM VIA URBANA PAVIMENTADA, DMT ATÉ 30 KM (UNIDADE: M3XKM). AF_07/2020</v>
          </cell>
          <cell r="E80" t="str">
            <v>M3XKM</v>
          </cell>
          <cell r="F80">
            <v>110220</v>
          </cell>
          <cell r="H80" t="str">
            <v>KM</v>
          </cell>
          <cell r="M80" t="str">
            <v>CARGA</v>
          </cell>
        </row>
        <row r="81">
          <cell r="D81" t="str">
            <v>CARGA X DISTÂNCIA</v>
          </cell>
          <cell r="F81">
            <v>110220</v>
          </cell>
          <cell r="H81">
            <v>15</v>
          </cell>
          <cell r="M81">
            <v>7348</v>
          </cell>
        </row>
        <row r="83">
          <cell r="A83" t="str">
            <v>2.5.7</v>
          </cell>
          <cell r="B83" t="str">
            <v>ORSE MARÇO 2025</v>
          </cell>
          <cell r="C83">
            <v>4268</v>
          </cell>
          <cell r="D83" t="str">
            <v>REMOÇÃO DE ÁRVORE, PORTE MÉDIO, COM UTILIZAÇÃO DE RETRO-ESCAVADEIRA</v>
          </cell>
          <cell r="E83" t="str">
            <v>UN</v>
          </cell>
          <cell r="F83">
            <v>3</v>
          </cell>
        </row>
        <row r="84">
          <cell r="D84" t="str">
            <v>ESTIMATIVA DE 1 UND DE ÁRVORE POR KM</v>
          </cell>
          <cell r="F84">
            <v>3</v>
          </cell>
          <cell r="J84">
            <v>3</v>
          </cell>
        </row>
        <row r="86">
          <cell r="A86" t="str">
            <v>2.6</v>
          </cell>
          <cell r="B86" t="str">
            <v/>
          </cell>
          <cell r="C86" t="str">
            <v/>
          </cell>
          <cell r="D86" t="str">
            <v>PAVIMENTAÇÃO EM CBUQ (CONCRETO BETUMINOSO USINADO À QUENTE)</v>
          </cell>
          <cell r="E86" t="str">
            <v/>
          </cell>
        </row>
        <row r="87">
          <cell r="A87" t="str">
            <v>2.6.1</v>
          </cell>
          <cell r="B87" t="str">
            <v>SINAPI MARÇO 2025</v>
          </cell>
          <cell r="C87">
            <v>100576</v>
          </cell>
          <cell r="D87" t="str">
            <v>REGULARIZAÇÃO E COMPACTAÇÃO DE SUBLEITO DE SOLO PREDOMINANTEMENTE ARGILOSO, PARA OBRAS DE CONSTRUÇÃO DE PAVIMENTOS. AF_09/2024</v>
          </cell>
          <cell r="E87" t="str">
            <v>M2</v>
          </cell>
          <cell r="F87">
            <v>28261.53</v>
          </cell>
        </row>
        <row r="88">
          <cell r="D88" t="str">
            <v>ÁREA REGULARIZADA</v>
          </cell>
          <cell r="F88">
            <v>28261.53</v>
          </cell>
          <cell r="G88">
            <v>9.9</v>
          </cell>
          <cell r="H88">
            <v>2854.7</v>
          </cell>
        </row>
        <row r="90">
          <cell r="A90" t="str">
            <v>2.6.2</v>
          </cell>
          <cell r="B90" t="str">
            <v>SINAPI MARÇO 2025</v>
          </cell>
          <cell r="C90">
            <v>96396</v>
          </cell>
          <cell r="D90" t="str">
            <v>CONSTRUÇÃO DE BASE E SUB-BASE PARA PAVIMENTAÇÃO DE BRITA GRADUADA SIMPLES, COM ESPESSURA DE 15 CM - EXCLUSIVE CARGA E TRANSPORTE. AF_09/2024</v>
          </cell>
          <cell r="E90" t="str">
            <v>M3</v>
          </cell>
          <cell r="F90">
            <v>2826.15</v>
          </cell>
        </row>
        <row r="91">
          <cell r="D91" t="str">
            <v>MATERIAL GRANULAR</v>
          </cell>
          <cell r="F91">
            <v>2826.15</v>
          </cell>
          <cell r="G91">
            <v>6.6</v>
          </cell>
          <cell r="H91">
            <v>2854.7</v>
          </cell>
          <cell r="I91">
            <v>0.15</v>
          </cell>
        </row>
        <row r="93">
          <cell r="A93" t="str">
            <v>2.6.3</v>
          </cell>
          <cell r="B93" t="str">
            <v>SICRO JAN / 25</v>
          </cell>
          <cell r="C93">
            <v>4011300</v>
          </cell>
          <cell r="D93" t="str">
            <v>SUB-BASE DE SOLO MELHORADO COM 3% DE CIMENTO E MISTURA NA PISTA COM MATERIAL DE JAZIDA - 100% PROCTOR INTERMEDIÁRIO</v>
          </cell>
          <cell r="E93" t="str">
            <v>M³</v>
          </cell>
          <cell r="F93">
            <v>2954.61</v>
          </cell>
        </row>
        <row r="94">
          <cell r="D94" t="str">
            <v>ATERRO</v>
          </cell>
          <cell r="F94">
            <v>2954.61</v>
          </cell>
          <cell r="G94">
            <v>6.9</v>
          </cell>
          <cell r="H94">
            <v>2854.7</v>
          </cell>
          <cell r="I94">
            <v>0.15</v>
          </cell>
        </row>
        <row r="96">
          <cell r="A96" t="str">
            <v>2.6.4</v>
          </cell>
          <cell r="B96" t="str">
            <v>SICRO JAN / 25</v>
          </cell>
          <cell r="C96">
            <v>4011352</v>
          </cell>
          <cell r="D96" t="str">
            <v>IMPRIMAÇÃO COM EMULSÃO ASFÁLTICA</v>
          </cell>
          <cell r="E96" t="str">
            <v>M²</v>
          </cell>
          <cell r="F96">
            <v>17128.2</v>
          </cell>
        </row>
        <row r="97">
          <cell r="D97" t="str">
            <v>ÁREA DO PAVIMENTO</v>
          </cell>
          <cell r="F97">
            <v>17128.2</v>
          </cell>
          <cell r="K97">
            <v>17128.2</v>
          </cell>
        </row>
        <row r="99">
          <cell r="A99" t="str">
            <v>2.6.5</v>
          </cell>
          <cell r="B99" t="str">
            <v>SICRO JAN / 25</v>
          </cell>
          <cell r="C99">
            <v>4011353</v>
          </cell>
          <cell r="D99" t="str">
            <v>PINTURA DE LIGAÇÃO</v>
          </cell>
          <cell r="E99" t="str">
            <v>M²</v>
          </cell>
          <cell r="F99">
            <v>17128.2</v>
          </cell>
        </row>
        <row r="100">
          <cell r="D100" t="str">
            <v>ÁREA DO PAVIMENTO</v>
          </cell>
          <cell r="F100">
            <v>17128.2</v>
          </cell>
          <cell r="K100">
            <v>17128.2</v>
          </cell>
        </row>
        <row r="102">
          <cell r="A102" t="str">
            <v>2.6.6</v>
          </cell>
          <cell r="B102" t="str">
            <v>SINAPI MARÇO 2025</v>
          </cell>
          <cell r="C102">
            <v>95995</v>
          </cell>
          <cell r="D102" t="str">
            <v>EXECUÇÃO DE PAVIMENTO COM APLICAÇÃO DE CONCRETO ASFÁLTICO, CAMADA DE ROLAMENTO - EXCLUSIVE CARGA E TRANSPORTE. AF_11/2019</v>
          </cell>
          <cell r="E102" t="str">
            <v>M3</v>
          </cell>
          <cell r="F102">
            <v>856.41</v>
          </cell>
        </row>
        <row r="103">
          <cell r="D103" t="str">
            <v>PAVIMENTO ASFÁLTICO</v>
          </cell>
          <cell r="F103">
            <v>856.41</v>
          </cell>
          <cell r="M103">
            <v>856.41</v>
          </cell>
        </row>
        <row r="105">
          <cell r="A105" t="str">
            <v>2.6.7</v>
          </cell>
          <cell r="B105" t="str">
            <v>SINAPI MARÇO 2025</v>
          </cell>
          <cell r="C105">
            <v>100987</v>
          </cell>
          <cell r="D105" t="str">
            <v>CARGA DE MISTURA ASFÁLTICA EM CAMINHÃO BASCULANTE 14 M³ (UNIDADE: M3). AF_07/2020</v>
          </cell>
          <cell r="E105" t="str">
            <v>M3</v>
          </cell>
          <cell r="F105">
            <v>856.41</v>
          </cell>
        </row>
        <row r="106">
          <cell r="D106" t="str">
            <v>CARGA DO MATERIAL ASFÁLTICO</v>
          </cell>
          <cell r="F106">
            <v>856.41</v>
          </cell>
          <cell r="M106">
            <v>856.41</v>
          </cell>
        </row>
        <row r="108">
          <cell r="A108" t="str">
            <v>2.6.8</v>
          </cell>
          <cell r="B108" t="str">
            <v>SINAPI MARÇO 2025</v>
          </cell>
          <cell r="C108">
            <v>100975</v>
          </cell>
          <cell r="D108" t="str">
            <v>CARGA, MANOBRA E DESCARGA DE SOLOS E MATERIAIS GRANULARES EM CAMINHÃO BASCULANTE 14 M³ - CARGA COM PÁ CARREGADEIRA (CAÇAMBA DE 1,7 A 2,8 M³ / 128 HP) E DESCARGA LIVRE (UNIDADE: M3). AF_07/2020</v>
          </cell>
          <cell r="E108" t="str">
            <v>M3</v>
          </cell>
          <cell r="F108">
            <v>2826.15</v>
          </cell>
        </row>
        <row r="109">
          <cell r="D109" t="str">
            <v>CARGA DO MATERIAL GRANULAR</v>
          </cell>
          <cell r="F109">
            <v>2826.15</v>
          </cell>
          <cell r="M109">
            <v>2826.15</v>
          </cell>
        </row>
        <row r="111">
          <cell r="A111" t="str">
            <v>2.6.9</v>
          </cell>
          <cell r="B111" t="str">
            <v>SINAPI MARÇO 2025</v>
          </cell>
          <cell r="C111">
            <v>93599</v>
          </cell>
          <cell r="D111" t="str">
            <v>TRANSPORTE COM CAMINHÃO BASCULANTE DE 14 M³, EM VIA URBANA PAVIMENTADA, ADICIONAL PARA DMT EXCEDENTE A 30 KM (UNIDADE: TXKM). AF_07/2020</v>
          </cell>
          <cell r="E111" t="str">
            <v>TXKM</v>
          </cell>
          <cell r="F111">
            <v>254190.51</v>
          </cell>
        </row>
        <row r="112">
          <cell r="D112" t="str">
            <v>TRANSPORTE DA CARGA</v>
          </cell>
          <cell r="F112">
            <v>254190.51</v>
          </cell>
          <cell r="J112">
            <v>0.9</v>
          </cell>
          <cell r="L112">
            <v>282433.90000000002</v>
          </cell>
        </row>
        <row r="114">
          <cell r="H114" t="str">
            <v>KM</v>
          </cell>
          <cell r="L114" t="str">
            <v>Massa Esp. CBUQ
(T/M3)</v>
          </cell>
          <cell r="M114" t="str">
            <v>CARGA</v>
          </cell>
        </row>
        <row r="115">
          <cell r="D115" t="str">
            <v>CARGA DO MATERIAL ASFÁLTICO</v>
          </cell>
          <cell r="F115">
            <v>74499.91</v>
          </cell>
          <cell r="H115">
            <v>34.049999999999997</v>
          </cell>
          <cell r="L115">
            <v>2.5548000000000002</v>
          </cell>
          <cell r="M115">
            <v>856.41</v>
          </cell>
        </row>
        <row r="116">
          <cell r="D116" t="str">
            <v>CARGA DO MATERIAL GRANULAR</v>
          </cell>
          <cell r="F116">
            <v>207933.99</v>
          </cell>
          <cell r="H116">
            <v>49.05</v>
          </cell>
          <cell r="L116">
            <v>1.5</v>
          </cell>
          <cell r="M116">
            <v>2826.15</v>
          </cell>
        </row>
        <row r="118">
          <cell r="A118" t="str">
            <v>2.6.10</v>
          </cell>
          <cell r="B118" t="str">
            <v>SINAPI MARÇO 2025</v>
          </cell>
          <cell r="C118">
            <v>95879</v>
          </cell>
          <cell r="D118" t="str">
            <v>TRANSPORTE COM CAMINHÃO BASCULANTE DE 14 M³, EM VIA URBANA PAVIMENTADA, DMT ATÉ 30 KM (UNIDADE: TXKM). AF_07/2020</v>
          </cell>
          <cell r="E118" t="str">
            <v>TXKM</v>
          </cell>
          <cell r="F118">
            <v>28243.39</v>
          </cell>
        </row>
        <row r="119">
          <cell r="D119" t="str">
            <v>TRANSPORTE DA CARGA</v>
          </cell>
          <cell r="F119">
            <v>28243.39</v>
          </cell>
          <cell r="J119">
            <v>0.1</v>
          </cell>
          <cell r="L119">
            <v>282433.90000000002</v>
          </cell>
        </row>
        <row r="121">
          <cell r="A121" t="str">
            <v>2.6.11</v>
          </cell>
          <cell r="B121" t="str">
            <v>SINAPI MARÇO 2025</v>
          </cell>
          <cell r="C121">
            <v>102333</v>
          </cell>
          <cell r="D121" t="str">
            <v>TRANSPORTE COM CAMINHÃO TANQUE DE TRANSPORTE DE MATERIAL ASFÁLTICO DE 20000 L, EM VIA URBANA PAVIMENTADA, ADICIONAL PARA DMT EXCEDENTE A 30 KM (UNIDADE: TXKM). AF_07/2020</v>
          </cell>
          <cell r="E121" t="str">
            <v>TXKM</v>
          </cell>
          <cell r="F121">
            <v>262.45</v>
          </cell>
          <cell r="H121" t="str">
            <v>KM</v>
          </cell>
          <cell r="K121" t="str">
            <v>ÁREA</v>
          </cell>
          <cell r="L121" t="str">
            <v>Taxa de Emulsão RR-2C TON/M2</v>
          </cell>
        </row>
        <row r="122">
          <cell r="D122" t="str">
            <v>TRANSPORTE DA PINTURA</v>
          </cell>
          <cell r="F122">
            <v>262.45</v>
          </cell>
          <cell r="H122">
            <v>34.049999999999997</v>
          </cell>
          <cell r="K122">
            <v>17128.2</v>
          </cell>
          <cell r="L122">
            <v>4.4999999999999999E-4</v>
          </cell>
        </row>
        <row r="124">
          <cell r="A124" t="str">
            <v>2.6.12</v>
          </cell>
          <cell r="B124" t="str">
            <v>COMPOSIÇÃO</v>
          </cell>
          <cell r="C124" t="str">
            <v>CPU 008</v>
          </cell>
          <cell r="D124" t="str">
            <v>TRANSPORTE DE EMULSÃO ASFALTICA CATIÔNICA RR - 2C PARA PAVIMENTAÇÃO ASFALTICA</v>
          </cell>
          <cell r="E124" t="str">
            <v>T</v>
          </cell>
          <cell r="F124">
            <v>7.71</v>
          </cell>
          <cell r="L124" t="str">
            <v>Taxa de Emulsão RR-2C TON/M2</v>
          </cell>
        </row>
        <row r="125">
          <cell r="D125" t="str">
            <v>TRANSPORTE DA EMULSÃO</v>
          </cell>
          <cell r="F125">
            <v>7.71</v>
          </cell>
          <cell r="K125">
            <v>17128.2</v>
          </cell>
          <cell r="L125">
            <v>4.4999999999999999E-4</v>
          </cell>
        </row>
        <row r="127">
          <cell r="A127" t="str">
            <v>2.7</v>
          </cell>
          <cell r="B127" t="str">
            <v/>
          </cell>
          <cell r="C127" t="str">
            <v/>
          </cell>
          <cell r="D127" t="str">
            <v>PASSEIO/PROTEÇÃO DE GUIA</v>
          </cell>
          <cell r="E127" t="str">
            <v/>
          </cell>
        </row>
        <row r="128">
          <cell r="A128" t="str">
            <v>2.7.1</v>
          </cell>
          <cell r="B128" t="str">
            <v>SINAPI MARÇO 2025</v>
          </cell>
          <cell r="C128">
            <v>94342</v>
          </cell>
          <cell r="D128" t="str">
            <v>ATERRO MANUAL DE VALAS COM AREIA PARA ATERRO. AF_08/2023</v>
          </cell>
          <cell r="E128" t="str">
            <v>M3</v>
          </cell>
          <cell r="F128">
            <v>1908.94</v>
          </cell>
        </row>
        <row r="129">
          <cell r="D129" t="str">
            <v>ATERRO PARA A BASE DA PROTEÇÃO DE GUIA</v>
          </cell>
          <cell r="F129">
            <v>1870.4</v>
          </cell>
          <cell r="G129">
            <v>1.2</v>
          </cell>
          <cell r="H129">
            <v>2854.7</v>
          </cell>
          <cell r="I129">
            <v>0.39</v>
          </cell>
          <cell r="J129">
            <v>2</v>
          </cell>
          <cell r="L129">
            <v>0.7</v>
          </cell>
        </row>
        <row r="130">
          <cell r="D130" t="str">
            <v>ATERRO PARA A CONTENÇÃO DO MEIO-FIO</v>
          </cell>
          <cell r="F130">
            <v>38.54</v>
          </cell>
          <cell r="G130">
            <v>0.3</v>
          </cell>
          <cell r="H130">
            <v>2854.7</v>
          </cell>
          <cell r="I130">
            <v>0.15</v>
          </cell>
          <cell r="J130">
            <v>2</v>
          </cell>
          <cell r="L130">
            <v>0.3</v>
          </cell>
        </row>
        <row r="132">
          <cell r="A132" t="str">
            <v>2.7.2</v>
          </cell>
          <cell r="B132" t="str">
            <v>COMPESA 2024.2</v>
          </cell>
          <cell r="C132" t="str">
            <v>02.05.14U</v>
          </cell>
          <cell r="D132" t="str">
            <v>COMPACTAÇÃO MECÂNICA LEVE EM CAMADAS DE 0,20 M DE ESPESSURA.</v>
          </cell>
          <cell r="E132" t="str">
            <v>M2</v>
          </cell>
          <cell r="F132">
            <v>4795.8999999999996</v>
          </cell>
        </row>
        <row r="133">
          <cell r="D133" t="str">
            <v>COMPACTAÇÃO DO ATERRO</v>
          </cell>
          <cell r="F133">
            <v>4795.8999999999996</v>
          </cell>
          <cell r="G133">
            <v>1.2</v>
          </cell>
          <cell r="H133">
            <v>2854.7</v>
          </cell>
          <cell r="J133">
            <v>2</v>
          </cell>
          <cell r="L133">
            <v>0.7</v>
          </cell>
        </row>
        <row r="135">
          <cell r="A135" t="str">
            <v>2.7.3</v>
          </cell>
          <cell r="B135" t="str">
            <v>SINAPI MARÇO 2025</v>
          </cell>
          <cell r="C135">
            <v>94968</v>
          </cell>
          <cell r="D135" t="str">
            <v>CONCRETO MAGRO PARA LASTRO, TRAÇO 1:4,5:4,5 (EM MASSA SECA DE CIMENTO/ AREIA MÉDIA/ BRITA 1) - PREPARO MECÂNICO COM BETONEIRA 600 L. AF_05/2021</v>
          </cell>
          <cell r="E135" t="str">
            <v>M3</v>
          </cell>
          <cell r="F135">
            <v>25.69</v>
          </cell>
        </row>
        <row r="136">
          <cell r="D136" t="str">
            <v>LASTRO DO MEIO-FIO DE TRAVAMENTO</v>
          </cell>
          <cell r="F136">
            <v>25.69</v>
          </cell>
          <cell r="G136">
            <v>0.3</v>
          </cell>
          <cell r="H136">
            <v>2854.7</v>
          </cell>
          <cell r="I136">
            <v>0.05</v>
          </cell>
          <cell r="J136">
            <v>2</v>
          </cell>
          <cell r="L136">
            <v>0.3</v>
          </cell>
        </row>
        <row r="138">
          <cell r="A138" t="str">
            <v>2.7.4</v>
          </cell>
          <cell r="B138" t="str">
            <v>SINAPI MARÇO 2025</v>
          </cell>
          <cell r="C138">
            <v>90099</v>
          </cell>
          <cell r="D138" t="str">
            <v>ESCAVAÇÃO MECANIZADA DE VALA COM PROF. ATÉ 1,5 M (MÉDIA MONTANTE E JUSANTE/UMA COMPOSIÇÃO POR TRECHO), RETROESCAV. (0,26 M3), LARG. MENOR QUE 0,8 M, EM SOLO DE 1A CATEGORIA, EM LOCAIS COM ALTO NÍVEL DE INTERFERÊNCIA. AF_09/2024</v>
          </cell>
          <cell r="E138" t="str">
            <v>M3</v>
          </cell>
          <cell r="F138">
            <v>179.85</v>
          </cell>
        </row>
        <row r="139">
          <cell r="D139" t="str">
            <v>TRAVAMENTO DO MEIO-FIO NO SOLO</v>
          </cell>
          <cell r="F139">
            <v>179.85</v>
          </cell>
          <cell r="G139">
            <v>0.3</v>
          </cell>
          <cell r="H139">
            <v>2854.7</v>
          </cell>
          <cell r="I139">
            <v>0.15</v>
          </cell>
          <cell r="J139">
            <v>2</v>
          </cell>
          <cell r="L139">
            <v>0.7</v>
          </cell>
        </row>
        <row r="141">
          <cell r="A141" t="str">
            <v>2.7.5</v>
          </cell>
          <cell r="B141" t="str">
            <v>SINAPI MARÇO 2025</v>
          </cell>
          <cell r="C141">
            <v>100975</v>
          </cell>
          <cell r="D141" t="str">
            <v>CARGA, MANOBRA E DESCARGA DE SOLOS E MATERIAIS GRANULARES EM CAMINHÃO BASCULANTE 14 M³ - CARGA COM PÁ CARREGADEIRA (CAÇAMBA DE 1,7 A 2,8 M³ / 128 HP) E DESCARGA LIVRE (UNIDADE: M3). AF_07/2020</v>
          </cell>
          <cell r="E141" t="str">
            <v>M3</v>
          </cell>
          <cell r="F141">
            <v>224.81</v>
          </cell>
          <cell r="J141" t="str">
            <v>EMPOLAMENTO</v>
          </cell>
        </row>
        <row r="142">
          <cell r="D142" t="str">
            <v>MATERIAL ESCAVADO</v>
          </cell>
          <cell r="F142">
            <v>224.81</v>
          </cell>
          <cell r="J142">
            <v>1.25</v>
          </cell>
          <cell r="M142">
            <v>179.85</v>
          </cell>
        </row>
        <row r="144">
          <cell r="A144" t="str">
            <v>2.7.6</v>
          </cell>
          <cell r="B144" t="str">
            <v>SINAPI MARÇO 2025</v>
          </cell>
          <cell r="C144">
            <v>95876</v>
          </cell>
          <cell r="D144" t="str">
            <v>TRANSPORTE COM CAMINHÃO BASCULANTE DE 14 M³, EM VIA URBANA PAVIMENTADA, DMT ATÉ 30 KM (UNIDADE: M3XKM). AF_07/2020</v>
          </cell>
          <cell r="E144" t="str">
            <v>M3XKM</v>
          </cell>
          <cell r="F144">
            <v>3372.15</v>
          </cell>
          <cell r="H144" t="str">
            <v>KM</v>
          </cell>
          <cell r="M144" t="str">
            <v>CARGA</v>
          </cell>
        </row>
        <row r="145">
          <cell r="D145" t="str">
            <v>TRANSPORTE DA CARGA</v>
          </cell>
          <cell r="F145">
            <v>3372.15</v>
          </cell>
          <cell r="H145">
            <v>15</v>
          </cell>
          <cell r="M145">
            <v>224.81</v>
          </cell>
        </row>
        <row r="147">
          <cell r="A147" t="str">
            <v>2.7.7</v>
          </cell>
          <cell r="B147" t="str">
            <v>SINAPI MARÇO 2025</v>
          </cell>
          <cell r="C147">
            <v>93679</v>
          </cell>
          <cell r="D147" t="str">
            <v>EXECUÇÃO DE PASSEIO EM PISO INTERTRAVADO, COM BLOCO RETANGULAR COLORIDO DE 20 X 10 CM, ESPESSURA 6 CM. AF_10/2022</v>
          </cell>
          <cell r="E147" t="str">
            <v>M2</v>
          </cell>
          <cell r="F147">
            <v>4795.8999999999996</v>
          </cell>
          <cell r="N147">
            <v>17060.93</v>
          </cell>
          <cell r="O147" t="str">
            <v>EXTENSÃO TOTAL</v>
          </cell>
        </row>
        <row r="148">
          <cell r="D148" t="str">
            <v>PROTEÇÃO DE GUIA</v>
          </cell>
          <cell r="F148">
            <v>4795.8999999999996</v>
          </cell>
          <cell r="G148">
            <v>1.2</v>
          </cell>
          <cell r="H148">
            <v>2854.7</v>
          </cell>
          <cell r="J148">
            <v>2</v>
          </cell>
          <cell r="L148">
            <v>0.7</v>
          </cell>
          <cell r="N148">
            <v>56.87</v>
          </cell>
        </row>
        <row r="150">
          <cell r="A150" t="str">
            <v>2.7.8</v>
          </cell>
          <cell r="B150" t="str">
            <v>SINAPI-I MARCO 2025</v>
          </cell>
          <cell r="C150">
            <v>105004</v>
          </cell>
          <cell r="D150" t="str">
            <v>RAMPA DE ACESSIBILIDADE EM CONCRETO MOLDADO IN LOCO, EM CALÇADA NOVA COM LARGURA MENOR À 3,00 M, FCK 25MPA, COM PISO PODOTÁTIL. AF_03/2024</v>
          </cell>
          <cell r="E150" t="str">
            <v>M2</v>
          </cell>
          <cell r="F150">
            <v>739.94</v>
          </cell>
        </row>
        <row r="151">
          <cell r="D151" t="str">
            <v>RAMPA DE ACESSIBILIDADE</v>
          </cell>
          <cell r="F151">
            <v>739.94</v>
          </cell>
          <cell r="G151">
            <v>1.2</v>
          </cell>
          <cell r="H151">
            <v>7.2</v>
          </cell>
          <cell r="J151">
            <v>2.8546999999999998</v>
          </cell>
          <cell r="L151">
            <v>30</v>
          </cell>
        </row>
        <row r="153">
          <cell r="A153" t="str">
            <v>2.8</v>
          </cell>
          <cell r="B153" t="str">
            <v/>
          </cell>
          <cell r="C153" t="str">
            <v/>
          </cell>
          <cell r="D153" t="str">
            <v>DRENAGEM</v>
          </cell>
          <cell r="E153" t="str">
            <v/>
          </cell>
        </row>
        <row r="154">
          <cell r="A154" t="str">
            <v>2.8.1</v>
          </cell>
          <cell r="B154" t="str">
            <v>SINAPI MARÇO 2025</v>
          </cell>
          <cell r="C154">
            <v>94281</v>
          </cell>
          <cell r="D154" t="str">
            <v>EXECUÇÃO DE SARJETA DE CONCRETO USINADO, MOLDADA  IN LOCO  EM TRECHO RETO, 30 CM BASE X 15 CM ALTURA. AF_01/2024</v>
          </cell>
          <cell r="E154" t="str">
            <v>M</v>
          </cell>
          <cell r="F154">
            <v>5138.46</v>
          </cell>
        </row>
        <row r="155">
          <cell r="D155" t="str">
            <v>SARJETA NOS DOIS LADOS DA VIA</v>
          </cell>
          <cell r="F155">
            <v>5138.46</v>
          </cell>
          <cell r="H155">
            <v>2854.7</v>
          </cell>
          <cell r="J155">
            <v>2</v>
          </cell>
          <cell r="L155">
            <v>0.9</v>
          </cell>
        </row>
        <row r="157">
          <cell r="A157" t="str">
            <v>2.8.2</v>
          </cell>
          <cell r="B157" t="str">
            <v>SINAPI MARÇO 2025</v>
          </cell>
          <cell r="C157">
            <v>94282</v>
          </cell>
          <cell r="D157" t="str">
            <v>EXECUÇÃO DE SARJETA DE CONCRETO USINADO, MOLDADA  IN LOCO  EM TRECHO CURVO, 30 CM BASE X 15 CM ALTURA. AF_01/2024</v>
          </cell>
          <cell r="E157" t="str">
            <v>M</v>
          </cell>
          <cell r="F157">
            <v>570.94000000000005</v>
          </cell>
        </row>
        <row r="158">
          <cell r="D158" t="str">
            <v>SARJETA NOS DOIS LADOS DA VIA</v>
          </cell>
          <cell r="F158">
            <v>570.94000000000005</v>
          </cell>
          <cell r="H158">
            <v>2854.7</v>
          </cell>
          <cell r="J158">
            <v>2</v>
          </cell>
          <cell r="L158">
            <v>0.1</v>
          </cell>
        </row>
        <row r="160">
          <cell r="A160" t="str">
            <v>2.8.3</v>
          </cell>
          <cell r="B160" t="str">
            <v>SINAPI MARÇO 2025</v>
          </cell>
          <cell r="C160">
            <v>94273</v>
          </cell>
          <cell r="D160" t="str">
            <v>ASSENTAMENTO DE GUIA (MEIO-FIO) EM TRECHO RETO, CONFECCIONADA EM CONCRETO PRÉ-FABRICADO, DIMENSÕES 100X15X13X30 CM (COMPRIMENTO X BASE INFERIOR X BASE SUPERIOR X ALTURA). AF_01/2024</v>
          </cell>
          <cell r="E160" t="str">
            <v>M</v>
          </cell>
          <cell r="F160">
            <v>6851.28</v>
          </cell>
        </row>
        <row r="161">
          <cell r="D161" t="str">
            <v>MEIO-FIO NOS DOIS LADOS DA VIA</v>
          </cell>
          <cell r="F161">
            <v>5138.46</v>
          </cell>
          <cell r="H161">
            <v>2854.7</v>
          </cell>
          <cell r="J161">
            <v>2</v>
          </cell>
          <cell r="L161">
            <v>0.9</v>
          </cell>
        </row>
        <row r="162">
          <cell r="D162" t="str">
            <v>CONTENÇÃO DO INTERTRAVADO DA GUIA DE PROTEÇÃO</v>
          </cell>
          <cell r="F162">
            <v>1712.82</v>
          </cell>
          <cell r="H162">
            <v>2854.7</v>
          </cell>
          <cell r="J162">
            <v>2</v>
          </cell>
          <cell r="L162">
            <v>0.3</v>
          </cell>
        </row>
        <row r="164">
          <cell r="A164" t="str">
            <v>2.8.4</v>
          </cell>
          <cell r="B164" t="str">
            <v>SINAPI MARÇO 2025</v>
          </cell>
          <cell r="C164">
            <v>94274</v>
          </cell>
          <cell r="D164" t="str">
            <v>ASSENTAMENTO DE GUIA (MEIO-FIO) EM TRECHO CURVO, CONFECCIONADA EM CONCRETO PRÉ-FABRICADO, DIMENSÕES 100X15X13X30 CM (COMPRIMENTO X BASE INFERIOR X BASE SUPERIOR X ALTURA). AF_01/2024</v>
          </cell>
          <cell r="E164" t="str">
            <v>M</v>
          </cell>
          <cell r="F164">
            <v>570.94000000000005</v>
          </cell>
        </row>
        <row r="165">
          <cell r="D165" t="str">
            <v>MEIO-FIO NOS DOIS LADOS DA VIA</v>
          </cell>
          <cell r="F165">
            <v>570.94000000000005</v>
          </cell>
          <cell r="H165">
            <v>2854.7</v>
          </cell>
          <cell r="J165">
            <v>2</v>
          </cell>
          <cell r="L165">
            <v>0.1</v>
          </cell>
        </row>
        <row r="167">
          <cell r="A167" t="str">
            <v>2.8.5</v>
          </cell>
          <cell r="B167" t="str">
            <v>SINAPI MARÇO 2025</v>
          </cell>
          <cell r="C167">
            <v>102498</v>
          </cell>
          <cell r="D167" t="str">
            <v>PINTURA DE MEIO-FIO COM TINTA BRANCA A BASE DE CAL (CAIAÇÃO). AF_05/2021</v>
          </cell>
          <cell r="E167" t="str">
            <v>M</v>
          </cell>
          <cell r="F167">
            <v>5709.4</v>
          </cell>
        </row>
        <row r="168">
          <cell r="D168" t="str">
            <v>MEIO FIO RETO + MEIO FIO CURVO</v>
          </cell>
          <cell r="F168">
            <v>5709.4</v>
          </cell>
          <cell r="H168">
            <v>5709.4</v>
          </cell>
        </row>
        <row r="170">
          <cell r="A170" t="str">
            <v>2.8.6</v>
          </cell>
          <cell r="B170" t="str">
            <v>SICRO JAN / 25</v>
          </cell>
          <cell r="C170">
            <v>4915708</v>
          </cell>
          <cell r="D170" t="str">
            <v>LIMPEZA DE SARJETA E MEIO-FIO</v>
          </cell>
          <cell r="E170" t="str">
            <v>M</v>
          </cell>
          <cell r="F170">
            <v>11418.8</v>
          </cell>
        </row>
        <row r="171">
          <cell r="D171" t="str">
            <v>SARJETA</v>
          </cell>
          <cell r="F171">
            <v>5709.4</v>
          </cell>
          <cell r="H171">
            <v>5709.4</v>
          </cell>
        </row>
        <row r="172">
          <cell r="D172" t="str">
            <v>MEIO FIO</v>
          </cell>
          <cell r="F172">
            <v>5709.4</v>
          </cell>
          <cell r="H172">
            <v>5709.4</v>
          </cell>
        </row>
        <row r="174">
          <cell r="A174" t="str">
            <v>2.8.7</v>
          </cell>
          <cell r="B174" t="str">
            <v>SINAPI-I MARCO 2025</v>
          </cell>
          <cell r="C174">
            <v>7761</v>
          </cell>
          <cell r="D174" t="str">
            <v>TUBO DE CONCRETO ARMADO PARA AGUAS PLUVIAIS, CLASSE PA-2, COM ENCAIXE PONTA E BOLSA, DIAMETRO NOMINAL DE 400 MM</v>
          </cell>
          <cell r="E174" t="str">
            <v>M</v>
          </cell>
          <cell r="F174">
            <v>142.74</v>
          </cell>
        </row>
        <row r="175">
          <cell r="D175" t="str">
            <v>TUBO DN 400MM</v>
          </cell>
          <cell r="F175">
            <v>142.74</v>
          </cell>
          <cell r="H175">
            <v>2854.7</v>
          </cell>
          <cell r="L175">
            <v>0.05</v>
          </cell>
        </row>
        <row r="177">
          <cell r="A177" t="str">
            <v>2.8.8</v>
          </cell>
          <cell r="B177" t="str">
            <v>SINAPI MARÇO 2025</v>
          </cell>
          <cell r="C177">
            <v>92809</v>
          </cell>
          <cell r="D177" t="str">
            <v>ASSENTAMENTO DE TUBO DE CONCRETO PARA REDES COLETORAS DE ÁGUAS PLUVIAIS, DIÂMETRO DE 400 MM, JUNTA RÍGIDA, INSTALADO EM LOCAL COM BAIXO NÍVEL DE INTERFERÊNCIAS (NÃO INCLUI FORNECIMENTO). AF_03/2024</v>
          </cell>
          <cell r="E177" t="str">
            <v>M</v>
          </cell>
          <cell r="F177">
            <v>142.74</v>
          </cell>
        </row>
        <row r="178">
          <cell r="D178" t="str">
            <v>ASSENTAMENTO DO TUBO DN 400MM</v>
          </cell>
          <cell r="F178">
            <v>142.74</v>
          </cell>
          <cell r="H178">
            <v>142.74</v>
          </cell>
        </row>
        <row r="180">
          <cell r="A180" t="str">
            <v>2.8.9</v>
          </cell>
          <cell r="B180" t="str">
            <v>SINAPI-I MARCO 2025</v>
          </cell>
          <cell r="C180">
            <v>7762</v>
          </cell>
          <cell r="D180" t="str">
            <v>TUBO DE CONCRETO ARMADO PARA AGUAS PLUVIAIS, CLASSE PA-2, COM ENCAIXE PONTA E BOLSA, DIAMETRO NOMINAL DE 600 MM</v>
          </cell>
          <cell r="E180" t="str">
            <v>M</v>
          </cell>
          <cell r="F180">
            <v>142.74</v>
          </cell>
        </row>
        <row r="181">
          <cell r="D181" t="str">
            <v>TUBO DN 600MM</v>
          </cell>
          <cell r="F181">
            <v>142.74</v>
          </cell>
          <cell r="H181">
            <v>2854.7</v>
          </cell>
          <cell r="L181">
            <v>0.05</v>
          </cell>
        </row>
        <row r="183">
          <cell r="A183" t="str">
            <v>2.8.10</v>
          </cell>
          <cell r="B183" t="str">
            <v>SINAPI MARÇO 2025</v>
          </cell>
          <cell r="C183">
            <v>92811</v>
          </cell>
          <cell r="D183" t="str">
            <v>ASSENTAMENTO DE TUBO DE CONCRETO PARA REDES COLETORAS DE ÁGUAS PLUVIAIS, DIÂMETRO DE 600 MM, JUNTA RÍGIDA, INSTALADO EM LOCAL COM BAIXO NÍVEL DE INTERFERÊNCIAS (NÃO INCLUI FORNECIMENTO). AF_03/2024</v>
          </cell>
          <cell r="E183" t="str">
            <v>M</v>
          </cell>
          <cell r="F183">
            <v>142.74</v>
          </cell>
        </row>
        <row r="184">
          <cell r="D184" t="str">
            <v>ASSENTAMENTO DO TUBO DN 600MM</v>
          </cell>
          <cell r="F184">
            <v>142.74</v>
          </cell>
          <cell r="H184">
            <v>142.74</v>
          </cell>
        </row>
        <row r="186">
          <cell r="A186" t="str">
            <v>2.8.11</v>
          </cell>
          <cell r="B186" t="str">
            <v>SINAPI-I MARCO 2025</v>
          </cell>
          <cell r="C186">
            <v>12572</v>
          </cell>
          <cell r="D186" t="str">
            <v>TUBO DE CONCRETO ARMADO PARA AGUAS PLUVIAIS, CLASSE PA-3, COM ENCAIXE PONTA E BOLSA, DIAMETRO NOMINAL DE 1000 MM</v>
          </cell>
          <cell r="E186" t="str">
            <v>M</v>
          </cell>
          <cell r="F186">
            <v>142.74</v>
          </cell>
        </row>
        <row r="187">
          <cell r="D187" t="str">
            <v>TUBO DN 1000MM</v>
          </cell>
          <cell r="F187">
            <v>142.74</v>
          </cell>
          <cell r="H187">
            <v>2854.7</v>
          </cell>
          <cell r="L187">
            <v>0.05</v>
          </cell>
        </row>
        <row r="189">
          <cell r="A189" t="str">
            <v>2.8.12</v>
          </cell>
          <cell r="B189" t="str">
            <v>SINAPI MARÇO 2025</v>
          </cell>
          <cell r="C189">
            <v>92815</v>
          </cell>
          <cell r="D189" t="str">
            <v>ASSENTAMENTO DE TUBO DE CONCRETO PARA REDES COLETORAS DE ÁGUAS PLUVIAIS, DIÂMETRO DE 1000 MM, JUNTA RÍGIDA, INSTALADO EM LOCAL COM BAIXO NÍVEL DE INTERFERÊNCIAS (NÃO INCLUI FORNECIMENTO). AF_03/2024</v>
          </cell>
          <cell r="E189" t="str">
            <v>M</v>
          </cell>
          <cell r="F189">
            <v>142.74</v>
          </cell>
        </row>
        <row r="190">
          <cell r="D190" t="str">
            <v>ASSENTAMENTO DO TUBO DN 1000MM</v>
          </cell>
          <cell r="F190">
            <v>142.74</v>
          </cell>
          <cell r="H190">
            <v>142.74</v>
          </cell>
        </row>
        <row r="192">
          <cell r="A192" t="str">
            <v>2.8.13</v>
          </cell>
          <cell r="B192" t="str">
            <v>SINAPI MARÇO 2025</v>
          </cell>
          <cell r="C192">
            <v>102329</v>
          </cell>
          <cell r="D192" t="str">
            <v>ESCAVAÇÃO MECANIZADA DE VALA COM PROF. MAIOR QUE 1,5 M ATÉ 3,0 M (MÉDIA MONTANTE E JUSANTE/UMA COMPOSIÇÃO POR TRECHO), RETROESCAV. (0,26 M3), LARG. DE 0,8 M A 1,5 M, EM SOLO DE 2A CATEGORIA, EM LOCAIS COM BAIXO NÍVEL DE INTERFERÊNCIA. AF_09/2024</v>
          </cell>
          <cell r="E192" t="str">
            <v>M3</v>
          </cell>
          <cell r="F192">
            <v>385.39</v>
          </cell>
        </row>
        <row r="193">
          <cell r="D193" t="str">
            <v>TUBO DN 400MM</v>
          </cell>
          <cell r="F193">
            <v>59.95</v>
          </cell>
          <cell r="G193">
            <v>0.6</v>
          </cell>
          <cell r="H193">
            <v>142.74</v>
          </cell>
          <cell r="I193">
            <v>0.7</v>
          </cell>
        </row>
        <row r="194">
          <cell r="D194" t="str">
            <v>TUBO DN 600MM</v>
          </cell>
          <cell r="F194">
            <v>102.77</v>
          </cell>
          <cell r="G194">
            <v>0.8</v>
          </cell>
          <cell r="H194">
            <v>142.74</v>
          </cell>
          <cell r="I194">
            <v>0.9</v>
          </cell>
        </row>
        <row r="195">
          <cell r="D195" t="str">
            <v>TUBO DN 1000MM</v>
          </cell>
          <cell r="F195">
            <v>222.67</v>
          </cell>
          <cell r="G195">
            <v>1.2</v>
          </cell>
          <cell r="H195">
            <v>142.74</v>
          </cell>
          <cell r="I195">
            <v>1.3</v>
          </cell>
        </row>
        <row r="197">
          <cell r="A197" t="str">
            <v>2.8.14</v>
          </cell>
          <cell r="B197" t="str">
            <v>SINAPI MARÇO 2025</v>
          </cell>
          <cell r="C197">
            <v>94342</v>
          </cell>
          <cell r="D197" t="str">
            <v>ATERRO MANUAL DE VALAS COM AREIA PARA ATERRO. AF_08/2023</v>
          </cell>
          <cell r="E197" t="str">
            <v>M3</v>
          </cell>
          <cell r="F197">
            <v>214.1</v>
          </cell>
        </row>
        <row r="198">
          <cell r="D198" t="str">
            <v>ESCAVADO</v>
          </cell>
          <cell r="F198">
            <v>385.39</v>
          </cell>
          <cell r="K198" t="str">
            <v>ÁREA DO TUBO</v>
          </cell>
        </row>
        <row r="199">
          <cell r="D199" t="str">
            <v>DESCONTO DO TUBO DN 400MM</v>
          </cell>
          <cell r="F199">
            <v>-18.559999999999999</v>
          </cell>
          <cell r="H199">
            <v>142.74</v>
          </cell>
          <cell r="K199">
            <v>0.13</v>
          </cell>
        </row>
        <row r="200">
          <cell r="D200" t="str">
            <v>DESCONTO DO TUBO DN 600MM</v>
          </cell>
          <cell r="F200">
            <v>-39.97</v>
          </cell>
          <cell r="H200">
            <v>142.74</v>
          </cell>
          <cell r="K200">
            <v>0.28000000000000003</v>
          </cell>
        </row>
        <row r="201">
          <cell r="D201" t="str">
            <v>DESCONTO DO TUBO DN 1000MM</v>
          </cell>
          <cell r="F201">
            <v>-112.76</v>
          </cell>
          <cell r="H201">
            <v>142.74</v>
          </cell>
          <cell r="K201">
            <v>0.79</v>
          </cell>
        </row>
        <row r="203">
          <cell r="A203" t="str">
            <v>2.8.15</v>
          </cell>
          <cell r="B203" t="str">
            <v>SINAPI MARÇO 2025</v>
          </cell>
          <cell r="C203">
            <v>100975</v>
          </cell>
          <cell r="D203" t="str">
            <v>CARGA, MANOBRA E DESCARGA DE SOLOS E MATERIAIS GRANULARES EM CAMINHÃO BASCULANTE 14 M³ - CARGA COM PÁ CARREGADEIRA (CAÇAMBA DE 1,7 A 2,8 M³ / 128 HP) E DESCARGA LIVRE (UNIDADE: M3). AF_07/2020</v>
          </cell>
          <cell r="E203" t="str">
            <v>M3</v>
          </cell>
          <cell r="F203">
            <v>481.74</v>
          </cell>
          <cell r="J203" t="str">
            <v>EMPOLAMENTO</v>
          </cell>
        </row>
        <row r="204">
          <cell r="D204" t="str">
            <v>MATERIAL ESCAVADO</v>
          </cell>
          <cell r="F204">
            <v>481.74</v>
          </cell>
          <cell r="J204">
            <v>1.25</v>
          </cell>
          <cell r="M204">
            <v>385.39</v>
          </cell>
        </row>
        <row r="206">
          <cell r="A206" t="str">
            <v>2.8.16</v>
          </cell>
          <cell r="B206" t="str">
            <v>SINAPI MARÇO 2025</v>
          </cell>
          <cell r="C206">
            <v>95876</v>
          </cell>
          <cell r="D206" t="str">
            <v>TRANSPORTE COM CAMINHÃO BASCULANTE DE 14 M³, EM VIA URBANA PAVIMENTADA, DMT ATÉ 30 KM (UNIDADE: M3XKM). AF_07/2020</v>
          </cell>
          <cell r="E206" t="str">
            <v>M3XKM</v>
          </cell>
          <cell r="F206">
            <v>7226.1</v>
          </cell>
          <cell r="H206" t="str">
            <v>KM</v>
          </cell>
          <cell r="M206" t="str">
            <v>CARGA</v>
          </cell>
        </row>
        <row r="207">
          <cell r="D207" t="str">
            <v>TRANSPORTE DA CARGA</v>
          </cell>
          <cell r="F207">
            <v>7226.1</v>
          </cell>
          <cell r="H207">
            <v>15</v>
          </cell>
          <cell r="M207">
            <v>481.74</v>
          </cell>
        </row>
        <row r="209">
          <cell r="A209" t="str">
            <v>2.8.17</v>
          </cell>
          <cell r="B209" t="str">
            <v>SINAPI MARÇO 2025</v>
          </cell>
          <cell r="C209">
            <v>97951</v>
          </cell>
          <cell r="D209" t="str">
            <v>CAIXA PARA BOCA DE LOBO COMBINADA COM GRELHA RETANGULAR, EM ALVENARIA COM TIJOLOS CERÂMICOS MACIÇOS, DIMENSÕES INTERNAS: 1,3X1X1,2 M. AF_12/2020</v>
          </cell>
          <cell r="E209" t="str">
            <v>UN</v>
          </cell>
          <cell r="F209">
            <v>29</v>
          </cell>
        </row>
        <row r="210">
          <cell r="D210" t="str">
            <v>CAIXA PARA A BOCA 1,3 X 1 X 1,2 M</v>
          </cell>
          <cell r="F210">
            <v>29</v>
          </cell>
          <cell r="H210">
            <v>2854.7</v>
          </cell>
          <cell r="L210">
            <v>0.01</v>
          </cell>
        </row>
        <row r="212">
          <cell r="A212" t="str">
            <v>2.8.18</v>
          </cell>
          <cell r="B212" t="str">
            <v>SICRO JAN / 25</v>
          </cell>
          <cell r="C212">
            <v>804121</v>
          </cell>
          <cell r="D212" t="str">
            <v>BOCA DE BSTC D = 1,00 M - ESCONSIDADE 0° - AREIA E BRITA COMERCIAIS - ALAS RETAS</v>
          </cell>
          <cell r="E212" t="str">
            <v>UN</v>
          </cell>
          <cell r="F212">
            <v>29</v>
          </cell>
        </row>
        <row r="213">
          <cell r="D213" t="str">
            <v>BOCA DE BSTC D = 1,00 M</v>
          </cell>
          <cell r="F213">
            <v>29</v>
          </cell>
          <cell r="H213">
            <v>2854.7</v>
          </cell>
          <cell r="L213">
            <v>0.01</v>
          </cell>
        </row>
        <row r="215">
          <cell r="A215" t="str">
            <v>2.8.19</v>
          </cell>
          <cell r="B215" t="str">
            <v>ORSE MARÇO 2025</v>
          </cell>
          <cell r="C215">
            <v>10224</v>
          </cell>
          <cell r="D215" t="str">
            <v>CANALETA DE DRENAGEM EM CONCRETO, DIMENSÕES INTERNAS 40 X 50CM, COM TAMPA DE CONCRETO, INCLUSIVE ESCAVAÇÃO MANUAL</v>
          </cell>
          <cell r="E215" t="str">
            <v>M</v>
          </cell>
          <cell r="F215">
            <v>142.74</v>
          </cell>
        </row>
        <row r="216">
          <cell r="D216" t="str">
            <v>CANALETA</v>
          </cell>
          <cell r="F216">
            <v>142.74</v>
          </cell>
          <cell r="H216">
            <v>2854.7</v>
          </cell>
          <cell r="L216">
            <v>0.05</v>
          </cell>
        </row>
        <row r="218">
          <cell r="A218" t="str">
            <v>2.8.20</v>
          </cell>
          <cell r="B218" t="str">
            <v>SINAPI MARÇO 2025</v>
          </cell>
          <cell r="C218">
            <v>89512</v>
          </cell>
          <cell r="D218" t="str">
            <v>TUBO PVC, SÉRIE R, ÁGUA PLUVIAL, DN 100 MM, FORNECIDO E INSTALADO EM RAMAL DE ENCAMINHAMENTO. AF_06/2022</v>
          </cell>
          <cell r="E218" t="str">
            <v>M</v>
          </cell>
          <cell r="F218">
            <v>285.47000000000003</v>
          </cell>
        </row>
        <row r="219">
          <cell r="D219" t="str">
            <v>RECUPERAÇÃO DE TUBULAÇÃO DANIFICADA</v>
          </cell>
          <cell r="F219">
            <v>285.47000000000003</v>
          </cell>
          <cell r="H219">
            <v>2854.7</v>
          </cell>
          <cell r="J219">
            <v>2</v>
          </cell>
          <cell r="L219">
            <v>0.05</v>
          </cell>
        </row>
        <row r="221">
          <cell r="A221" t="str">
            <v>2.8.21</v>
          </cell>
          <cell r="B221" t="str">
            <v>SINAPI MARÇO 2025</v>
          </cell>
          <cell r="C221">
            <v>104166</v>
          </cell>
          <cell r="D221" t="str">
            <v>TUBO PVC, SÉRIE R, ÁGUA PLUVIAL, DN 150 MM, FORNECIDO E INSTALADO EM RAMAL DE ENCAMINHAMENTO. AF_06/2022</v>
          </cell>
          <cell r="E221" t="str">
            <v>M</v>
          </cell>
          <cell r="F221">
            <v>171.28</v>
          </cell>
        </row>
        <row r="222">
          <cell r="D222" t="str">
            <v>RECUPERAÇÃO DE TUBULAÇÃO DANIFICADA</v>
          </cell>
          <cell r="F222">
            <v>171.28</v>
          </cell>
          <cell r="H222">
            <v>2854.7</v>
          </cell>
          <cell r="J222">
            <v>2</v>
          </cell>
          <cell r="L222">
            <v>0.03</v>
          </cell>
        </row>
        <row r="224">
          <cell r="A224" t="str">
            <v>2.8.22</v>
          </cell>
          <cell r="B224" t="str">
            <v>SINAPI MARÇO 2025</v>
          </cell>
          <cell r="C224">
            <v>99251</v>
          </cell>
          <cell r="D224" t="str">
            <v>CAIXA ENTERRADA HIDRÁULICA RETANGULAR EM ALVENARIA COM TIJOLOS CERÂMICOS MACIÇOS, DIMENSÕES INTERNAS: 0,4X0,4X0,4 M PARA REDE DE DRENAGEM. AF_12/2020</v>
          </cell>
          <cell r="E224" t="str">
            <v>UN</v>
          </cell>
          <cell r="F224">
            <v>76</v>
          </cell>
        </row>
        <row r="225">
          <cell r="D225" t="str">
            <v>CAIXA DE PASSAGEM</v>
          </cell>
          <cell r="F225">
            <v>76</v>
          </cell>
          <cell r="J225">
            <v>76</v>
          </cell>
        </row>
        <row r="227">
          <cell r="A227" t="str">
            <v>2.9</v>
          </cell>
          <cell r="B227" t="str">
            <v/>
          </cell>
          <cell r="C227" t="str">
            <v/>
          </cell>
          <cell r="D227" t="str">
            <v>SINALIZAÇÃO VIÁRIA VERTICAL</v>
          </cell>
          <cell r="E227" t="str">
            <v/>
          </cell>
        </row>
        <row r="228">
          <cell r="A228" t="str">
            <v>2.9.1</v>
          </cell>
          <cell r="B228" t="str">
            <v>SICRO JAN / 25</v>
          </cell>
          <cell r="C228">
            <v>5213444</v>
          </cell>
          <cell r="D228" t="str">
            <v>PLACA DE REGULAMENTAÇÃO EM AÇO, R1 LADO 0,248 M - PELÍCULA RETRORREFLETIVA TIPO I + SI - FORNECIMENTO E IMPLANTAÇÃO</v>
          </cell>
          <cell r="E228" t="str">
            <v>UN</v>
          </cell>
          <cell r="F228">
            <v>45</v>
          </cell>
        </row>
        <row r="229">
          <cell r="D229" t="str">
            <v>PLACA R1</v>
          </cell>
          <cell r="F229">
            <v>45</v>
          </cell>
          <cell r="J229">
            <v>15</v>
          </cell>
          <cell r="L229">
            <v>3</v>
          </cell>
        </row>
        <row r="231">
          <cell r="A231" t="str">
            <v>2.9.2</v>
          </cell>
          <cell r="B231" t="str">
            <v>SICRO JAN / 25</v>
          </cell>
          <cell r="C231">
            <v>5213855</v>
          </cell>
          <cell r="D231" t="str">
            <v>SUPORTE METÁLICO GALVANIZADO PARA PLACA DE REGULAMENTAÇÃO - R1 - LADO DE 0,248 M - FORNECIMENTO E IMPLANTAÇÃO</v>
          </cell>
          <cell r="E231" t="str">
            <v>UN</v>
          </cell>
          <cell r="F231">
            <v>45</v>
          </cell>
        </row>
        <row r="232">
          <cell r="D232" t="str">
            <v>PLACA R1</v>
          </cell>
          <cell r="F232">
            <v>45</v>
          </cell>
          <cell r="J232">
            <v>45</v>
          </cell>
        </row>
        <row r="234">
          <cell r="A234" t="str">
            <v>2.9.3</v>
          </cell>
          <cell r="B234" t="str">
            <v>SICRO JAN / 25</v>
          </cell>
          <cell r="C234">
            <v>5213464</v>
          </cell>
          <cell r="D234" t="str">
            <v>PLACA DE ADVERTÊNCIA EM AÇO, LADO DE 0,60 M - PELÍCULA RETRORREFLETIVA TIPO I + SI - FORNECIMENTO E IMPLANTAÇÃO</v>
          </cell>
          <cell r="E234" t="str">
            <v>UN</v>
          </cell>
          <cell r="F234">
            <v>18</v>
          </cell>
        </row>
        <row r="235">
          <cell r="D235" t="str">
            <v>PLACA DE ADVERTÊNCIA</v>
          </cell>
          <cell r="F235">
            <v>18</v>
          </cell>
          <cell r="J235">
            <v>6</v>
          </cell>
          <cell r="L235">
            <v>3</v>
          </cell>
        </row>
        <row r="237">
          <cell r="A237" t="str">
            <v>2.9.4</v>
          </cell>
          <cell r="B237" t="str">
            <v>SICRO JAN / 25</v>
          </cell>
          <cell r="C237">
            <v>5213863</v>
          </cell>
          <cell r="D237" t="str">
            <v>SUPORTE METÁLICO GALVANIZADO PARA PLACA DE ADVERTÊNCIA OU REGULAMENTAÇÃO - LADO OU DIÂMETRO DE 0,60 M - FORNECIMENTO E IMPLANTAÇÃO</v>
          </cell>
          <cell r="E237" t="str">
            <v>UN</v>
          </cell>
          <cell r="F237">
            <v>63</v>
          </cell>
        </row>
        <row r="238">
          <cell r="D238" t="str">
            <v>PLACA DE ADVERTÊNCIA</v>
          </cell>
          <cell r="F238">
            <v>18</v>
          </cell>
          <cell r="J238">
            <v>18</v>
          </cell>
        </row>
        <row r="239">
          <cell r="D239" t="str">
            <v>PLACA DE REGULAMENTAÇÃO</v>
          </cell>
          <cell r="F239">
            <v>45</v>
          </cell>
          <cell r="J239">
            <v>45</v>
          </cell>
        </row>
        <row r="241">
          <cell r="A241" t="str">
            <v>2.9.5</v>
          </cell>
          <cell r="B241" t="str">
            <v>SICRO JAN / 25</v>
          </cell>
          <cell r="C241">
            <v>5213440</v>
          </cell>
          <cell r="D241" t="str">
            <v>PLACA DE REGULAMENTAÇÃO EM AÇO D = 0,60 M - PELÍCULA RETRORREFLETIVA TIPO I + SI - FORNECIMENTO E IMPLANTAÇÃO</v>
          </cell>
          <cell r="E241" t="str">
            <v>UN</v>
          </cell>
          <cell r="F241">
            <v>45</v>
          </cell>
        </row>
        <row r="242">
          <cell r="D242" t="str">
            <v>PLACA DE REGULAMENTAÇÃO</v>
          </cell>
          <cell r="F242">
            <v>45</v>
          </cell>
          <cell r="J242">
            <v>15</v>
          </cell>
          <cell r="L242">
            <v>3</v>
          </cell>
        </row>
        <row r="244">
          <cell r="A244" t="str">
            <v>2.9.6</v>
          </cell>
          <cell r="B244" t="str">
            <v>SICRO JAN / 25</v>
          </cell>
          <cell r="C244">
            <v>5213448</v>
          </cell>
          <cell r="D244" t="str">
            <v>PLACA DE REGULAMENTAÇÃO EM AÇO, R2 LADO 0,60 M - PELÍCULA RETRORREFLETIVA TIPO I + SI - FORNECIMENTO E IMPLANTAÇÃO</v>
          </cell>
          <cell r="E244" t="str">
            <v>UN</v>
          </cell>
          <cell r="F244">
            <v>6</v>
          </cell>
        </row>
        <row r="245">
          <cell r="D245" t="str">
            <v>PLACA R2</v>
          </cell>
          <cell r="F245">
            <v>6</v>
          </cell>
          <cell r="J245">
            <v>2</v>
          </cell>
          <cell r="L245">
            <v>3</v>
          </cell>
        </row>
        <row r="247">
          <cell r="A247" t="str">
            <v>2.9.7</v>
          </cell>
          <cell r="B247" t="str">
            <v>SICRO JAN / 25</v>
          </cell>
          <cell r="C247">
            <v>5213859</v>
          </cell>
          <cell r="D247" t="str">
            <v>SUPORTE METÁLICO GALVANIZADO PARA PLACA DE REGULAMENTAÇÃO - R2 - LADO DE 0,60 M - FORNECIMENTO E IMPLANTAÇÃO</v>
          </cell>
          <cell r="E247" t="str">
            <v>UN</v>
          </cell>
          <cell r="F247">
            <v>6</v>
          </cell>
        </row>
        <row r="248">
          <cell r="D248" t="str">
            <v>PLACA R2</v>
          </cell>
          <cell r="F248">
            <v>6</v>
          </cell>
          <cell r="J248">
            <v>6</v>
          </cell>
        </row>
        <row r="250">
          <cell r="A250" t="str">
            <v>2.9.8</v>
          </cell>
          <cell r="B250" t="str">
            <v>COMPOSIÇÃO</v>
          </cell>
          <cell r="C250" t="str">
            <v>CPU 006</v>
          </cell>
          <cell r="D250"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250" t="str">
            <v>UN</v>
          </cell>
          <cell r="F250">
            <v>15</v>
          </cell>
        </row>
        <row r="251">
          <cell r="D251" t="str">
            <v>PLACA DE IDENTIFICAÇÃO DE RUA</v>
          </cell>
          <cell r="F251">
            <v>15</v>
          </cell>
          <cell r="J251">
            <v>38.06</v>
          </cell>
          <cell r="L251">
            <v>0.4</v>
          </cell>
        </row>
        <row r="253">
          <cell r="A253" t="str">
            <v>2.9.9</v>
          </cell>
          <cell r="B253" t="str">
            <v>COMPOSIÇÃO</v>
          </cell>
          <cell r="C253" t="str">
            <v>CPU 007</v>
          </cell>
          <cell r="D253"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253" t="str">
            <v>UN</v>
          </cell>
          <cell r="F253">
            <v>23</v>
          </cell>
        </row>
        <row r="254">
          <cell r="D254" t="str">
            <v>PLACA DE IDENTIFICAÇÃO DE RUA</v>
          </cell>
          <cell r="F254">
            <v>23</v>
          </cell>
          <cell r="J254">
            <v>38.06</v>
          </cell>
          <cell r="L254">
            <v>0.6</v>
          </cell>
        </row>
        <row r="256">
          <cell r="A256" t="str">
            <v>2.10</v>
          </cell>
          <cell r="B256" t="str">
            <v/>
          </cell>
          <cell r="C256" t="str">
            <v/>
          </cell>
          <cell r="D256" t="str">
            <v>SINALIZAÇÃO VIÁRIA HORIZONTAL</v>
          </cell>
          <cell r="E256" t="str">
            <v/>
          </cell>
        </row>
        <row r="257">
          <cell r="A257" t="str">
            <v>2.10.1</v>
          </cell>
          <cell r="B257" t="str">
            <v>SICRO JAN / 25</v>
          </cell>
          <cell r="C257">
            <v>5213401</v>
          </cell>
          <cell r="D257" t="str">
            <v>PINTURA DE FAIXA COM TINTA ACRÍLICA - ESPESSURA DE 0,6 MM</v>
          </cell>
          <cell r="E257" t="str">
            <v>M²</v>
          </cell>
          <cell r="F257">
            <v>2169.5700000000002</v>
          </cell>
        </row>
        <row r="258">
          <cell r="D258" t="str">
            <v>FAIXA DE EIXO = COMPRIMENTO DA VIA X 4 FAIXAS</v>
          </cell>
          <cell r="F258">
            <v>1141.8800000000001</v>
          </cell>
          <cell r="G258">
            <v>0.1</v>
          </cell>
          <cell r="H258">
            <v>2854.7</v>
          </cell>
          <cell r="J258">
            <v>4</v>
          </cell>
        </row>
        <row r="259">
          <cell r="D259" t="str">
            <v>CICLOFAIXA</v>
          </cell>
          <cell r="F259">
            <v>1027.69</v>
          </cell>
          <cell r="G259">
            <v>1.2</v>
          </cell>
          <cell r="H259">
            <v>2854.7</v>
          </cell>
          <cell r="L259">
            <v>0.3</v>
          </cell>
        </row>
        <row r="261">
          <cell r="A261" t="str">
            <v>2.10.2</v>
          </cell>
          <cell r="B261" t="str">
            <v>SICRO JAN / 25</v>
          </cell>
          <cell r="C261">
            <v>5213410</v>
          </cell>
          <cell r="D261" t="str">
            <v>PINTURA DE FAIXA COM TERMOPLÁSTICO EM ALTO RELEVO TIPO I POR EXTRUSÃO - RELEVO DUPLO COM BASE</v>
          </cell>
          <cell r="E261" t="str">
            <v>M²</v>
          </cell>
          <cell r="F261">
            <v>114.24</v>
          </cell>
        </row>
        <row r="262">
          <cell r="D262" t="str">
            <v>FAIXA DE PEDESTRE</v>
          </cell>
          <cell r="F262">
            <v>114.24</v>
          </cell>
          <cell r="H262">
            <v>9.52</v>
          </cell>
          <cell r="J262">
            <v>24</v>
          </cell>
          <cell r="K262">
            <v>0.5</v>
          </cell>
        </row>
        <row r="264">
          <cell r="A264" t="str">
            <v>2.10.3</v>
          </cell>
          <cell r="B264" t="str">
            <v>SICRO JAN / 25</v>
          </cell>
          <cell r="C264">
            <v>5219606</v>
          </cell>
          <cell r="D264" t="str">
            <v>TACHA REFLETIVA EM PLÁSTICO INJETADO - BIDIRECIONAL TIPO II - COM UM PINO - FORNECIMENTO E COLOCAÇÃO</v>
          </cell>
          <cell r="E264" t="str">
            <v>UN</v>
          </cell>
          <cell r="F264">
            <v>571</v>
          </cell>
        </row>
        <row r="265">
          <cell r="D265" t="str">
            <v>TACHA BIDIRECIONAL A CADA 1,5 M</v>
          </cell>
          <cell r="F265">
            <v>571</v>
          </cell>
          <cell r="H265">
            <v>2854.7</v>
          </cell>
          <cell r="J265">
            <v>1</v>
          </cell>
          <cell r="K265">
            <v>1.5</v>
          </cell>
          <cell r="L265">
            <v>0.3</v>
          </cell>
        </row>
        <row r="267">
          <cell r="A267" t="str">
            <v>2.10.4</v>
          </cell>
          <cell r="B267" t="str">
            <v>SICRO JAN / 25</v>
          </cell>
          <cell r="C267">
            <v>5213407</v>
          </cell>
          <cell r="D267" t="str">
            <v>PINTURA DE SETAS E ZEBRADOS COM TINTA ACRÍLICA EMULSIONADA EM ÁGUA - ESPESSURA DE 0,5 MM</v>
          </cell>
          <cell r="E267" t="str">
            <v>M²</v>
          </cell>
          <cell r="F267">
            <v>856.41</v>
          </cell>
          <cell r="O267">
            <v>18.670000000000002</v>
          </cell>
          <cell r="P267">
            <v>2240.4</v>
          </cell>
        </row>
        <row r="268">
          <cell r="D268" t="str">
            <v>SETAS E FAIXAS ZEBRADAS</v>
          </cell>
          <cell r="F268">
            <v>856.41</v>
          </cell>
          <cell r="G268">
            <v>6</v>
          </cell>
          <cell r="H268">
            <v>2854.7</v>
          </cell>
          <cell r="L268">
            <v>0.05</v>
          </cell>
        </row>
        <row r="270">
          <cell r="A270" t="str">
            <v>2.11</v>
          </cell>
          <cell r="B270" t="str">
            <v/>
          </cell>
          <cell r="C270" t="str">
            <v/>
          </cell>
          <cell r="D270" t="str">
            <v>SERVIÇOS COMPLEMENTARES E SINALIZAÇÃO DE OBRA</v>
          </cell>
          <cell r="E270" t="str">
            <v/>
          </cell>
        </row>
        <row r="271">
          <cell r="A271" t="str">
            <v>2.11.1</v>
          </cell>
          <cell r="B271" t="str">
            <v>SINAPI-I MARCO 2025</v>
          </cell>
          <cell r="C271">
            <v>10848</v>
          </cell>
          <cell r="D271" t="str">
            <v>PLACA DE INAUGURACAO METALICA, *40* CM X *60* CM</v>
          </cell>
          <cell r="E271" t="str">
            <v>UN</v>
          </cell>
          <cell r="F271">
            <v>19</v>
          </cell>
        </row>
        <row r="272">
          <cell r="D272" t="str">
            <v>PLACA DE INAUGURAÇÃO</v>
          </cell>
          <cell r="F272">
            <v>19</v>
          </cell>
          <cell r="J272">
            <v>19</v>
          </cell>
        </row>
        <row r="274">
          <cell r="A274" t="str">
            <v>2.11.2</v>
          </cell>
          <cell r="B274" t="str">
            <v>SICRO JAN / 25</v>
          </cell>
          <cell r="C274">
            <v>5213834</v>
          </cell>
          <cell r="D274" t="str">
            <v>BARREIRA PLÁSTICA PARA CANALIZAÇÃO DE TRÂNSITO - 60 X 45 X 60 CM - UTILIZAÇÃO DE 600 CICLOS - FORNECIMENTO, 01 IMPLANTAÇÃO E 01 RETIRADA DIÁRIA</v>
          </cell>
          <cell r="E274" t="str">
            <v>UN.DIA</v>
          </cell>
          <cell r="F274">
            <v>968</v>
          </cell>
          <cell r="H274" t="str">
            <v>MESES</v>
          </cell>
          <cell r="I274" t="str">
            <v>DIA</v>
          </cell>
          <cell r="J274" t="str">
            <v>QTDE</v>
          </cell>
          <cell r="L274" t="str">
            <v>INCIDÊNCIA</v>
          </cell>
        </row>
        <row r="275">
          <cell r="D275" t="str">
            <v>SINALIZAÇÃO DE OBRA</v>
          </cell>
          <cell r="F275">
            <v>968</v>
          </cell>
          <cell r="H275">
            <v>11</v>
          </cell>
          <cell r="I275">
            <v>22</v>
          </cell>
          <cell r="J275">
            <v>8</v>
          </cell>
          <cell r="L275">
            <v>0.5</v>
          </cell>
        </row>
        <row r="277">
          <cell r="A277" t="str">
            <v>2.11.3</v>
          </cell>
          <cell r="B277" t="str">
            <v>SICRO JAN / 25</v>
          </cell>
          <cell r="C277">
            <v>5213838</v>
          </cell>
          <cell r="D277" t="str">
            <v>CILINDRO CANALIZADOR DE TRÁFEGO COM BASE QUADRADA DE 111 X 56 X 56 CM - UTILIZAÇÃO DE 600 CICLOS - FORNECIMENTO, 01 IMPLANTAÇÃO E 01 RETIRADA DIÁRIA</v>
          </cell>
          <cell r="E277" t="str">
            <v>UN.DIA</v>
          </cell>
          <cell r="F277">
            <v>968</v>
          </cell>
          <cell r="H277" t="str">
            <v>MESES</v>
          </cell>
          <cell r="I277" t="str">
            <v>DIA</v>
          </cell>
          <cell r="J277" t="str">
            <v>QTDE</v>
          </cell>
          <cell r="L277" t="str">
            <v>INCIDÊNCIA</v>
          </cell>
        </row>
        <row r="278">
          <cell r="D278" t="str">
            <v>SINALIZAÇÃO DE OBRA</v>
          </cell>
          <cell r="F278">
            <v>968</v>
          </cell>
          <cell r="H278">
            <v>11</v>
          </cell>
          <cell r="I278">
            <v>22</v>
          </cell>
          <cell r="J278">
            <v>8</v>
          </cell>
          <cell r="L278">
            <v>0.5</v>
          </cell>
        </row>
        <row r="280">
          <cell r="A280" t="str">
            <v>2.11.4</v>
          </cell>
          <cell r="B280" t="str">
            <v>SINAPI MARÇO 2025</v>
          </cell>
          <cell r="C280">
            <v>104790</v>
          </cell>
          <cell r="D280" t="str">
            <v>DEMOLIÇÃO DE PISO DE CONCRETO SIMPLES, DE FORMA MECANIZADA COM MARTELETE, SEM REAPROVEITAMENTO. AF_09/2023</v>
          </cell>
          <cell r="E280" t="str">
            <v>M3</v>
          </cell>
          <cell r="F280">
            <v>7.65</v>
          </cell>
        </row>
        <row r="281">
          <cell r="D281" t="str">
            <v>DEMOLIÇÃO</v>
          </cell>
          <cell r="F281">
            <v>7.65</v>
          </cell>
          <cell r="M281">
            <v>7.65</v>
          </cell>
        </row>
        <row r="283">
          <cell r="A283" t="str">
            <v>2.11.5</v>
          </cell>
          <cell r="B283" t="str">
            <v>SICRO JAN / 25</v>
          </cell>
          <cell r="C283">
            <v>5219544</v>
          </cell>
          <cell r="D283" t="str">
            <v>CAVALETE EM PERFIL METÁLICO PARA PLACA DE SINALIZAÇÃO - 1,00 M X 1,00 M - CONFECÇÃO</v>
          </cell>
          <cell r="E283" t="str">
            <v>UN</v>
          </cell>
          <cell r="F283">
            <v>40</v>
          </cell>
          <cell r="I283" t="str">
            <v>QTDE DE VIAS</v>
          </cell>
          <cell r="J283" t="str">
            <v>QTDE</v>
          </cell>
        </row>
        <row r="284">
          <cell r="D284" t="str">
            <v>SINALIZAÇÃO DE OBRA</v>
          </cell>
          <cell r="F284">
            <v>40</v>
          </cell>
          <cell r="I284">
            <v>10</v>
          </cell>
          <cell r="J284">
            <v>4</v>
          </cell>
        </row>
        <row r="286">
          <cell r="A286" t="str">
            <v>2.11.6</v>
          </cell>
          <cell r="B286" t="str">
            <v>SICRO JAN / 25</v>
          </cell>
          <cell r="C286">
            <v>5213417</v>
          </cell>
          <cell r="D286" t="str">
            <v>PLACA EM AÇO Nº 16 GALVANIZADO COM PELÍCULA RETRORREFLETIVA TIPO I + III - CONFECÇÃO</v>
          </cell>
          <cell r="E286" t="str">
            <v>M²</v>
          </cell>
          <cell r="F286">
            <v>32</v>
          </cell>
          <cell r="H286" t="str">
            <v>COMPR.</v>
          </cell>
          <cell r="I286" t="str">
            <v>ALTURA</v>
          </cell>
          <cell r="J286" t="str">
            <v>CAVALETE</v>
          </cell>
        </row>
        <row r="287">
          <cell r="D287" t="str">
            <v>SINALIZAÇÃO DE OBRA</v>
          </cell>
          <cell r="F287">
            <v>32</v>
          </cell>
          <cell r="H287">
            <v>1</v>
          </cell>
          <cell r="I287">
            <v>0.8</v>
          </cell>
          <cell r="J287">
            <v>40</v>
          </cell>
        </row>
        <row r="289">
          <cell r="A289" t="str">
            <v>2.11.7</v>
          </cell>
          <cell r="B289" t="str">
            <v>SICRO JAN / 25</v>
          </cell>
          <cell r="C289">
            <v>5502972</v>
          </cell>
          <cell r="D289" t="str">
            <v>ESCAVAÇÃO DE VALA EM MATERIAL DE 3ª CATEGORIA - RESISTÊNCIA À COMPRESSÃO ACIMA DE 110 MPA - COM ESCAVADEIRA E ROMPEDOR HIDRÁULICO 1.700 KG</v>
          </cell>
          <cell r="E289" t="str">
            <v>M³</v>
          </cell>
          <cell r="F289">
            <v>6.19</v>
          </cell>
        </row>
        <row r="290">
          <cell r="D290" t="str">
            <v>ESCAVAÇÃO DE MATERIAL (3ª CATEGORIA)</v>
          </cell>
          <cell r="F290">
            <v>6.19</v>
          </cell>
          <cell r="M290">
            <v>6.19</v>
          </cell>
        </row>
        <row r="292">
          <cell r="A292" t="str">
            <v>2.11.8</v>
          </cell>
          <cell r="B292" t="str">
            <v>SINAPI MARÇO 2025</v>
          </cell>
          <cell r="C292">
            <v>103310</v>
          </cell>
          <cell r="D292" t="str">
            <v>INSTALAÇÃO DE LIXEIRA METÁLICA DUPLA, CAPACIDADE DE 60 L, EM TUBO DE AÇO CARBONO E CESTOS EM CHAPA DE AÇO COM PINTURA ELETROSTÁTICA, SOBRE SOLO. AF_11/2021</v>
          </cell>
          <cell r="E292" t="str">
            <v>UN</v>
          </cell>
          <cell r="F292">
            <v>60</v>
          </cell>
          <cell r="I292" t="str">
            <v>QTDE DE VIAS</v>
          </cell>
          <cell r="J292" t="str">
            <v>QTDE</v>
          </cell>
        </row>
        <row r="293">
          <cell r="D293" t="str">
            <v>LIXEIRA</v>
          </cell>
          <cell r="F293">
            <v>60</v>
          </cell>
          <cell r="I293">
            <v>10</v>
          </cell>
          <cell r="J293">
            <v>6</v>
          </cell>
        </row>
        <row r="295">
          <cell r="A295" t="str">
            <v>2.11.9</v>
          </cell>
          <cell r="B295" t="str">
            <v>SICRO JAN / 25</v>
          </cell>
          <cell r="C295">
            <v>5213850</v>
          </cell>
          <cell r="D295" t="str">
            <v>OPERAÇÃO DE SINALIZAÇÃO POR BANDEIROLA DE TECIDO OU COM PLACA METÁLICA</v>
          </cell>
          <cell r="E295" t="str">
            <v>H</v>
          </cell>
          <cell r="F295">
            <v>1408</v>
          </cell>
        </row>
        <row r="296">
          <cell r="D296" t="str">
            <v>SINALIZAÇÃO DE OBRA</v>
          </cell>
          <cell r="F296">
            <v>1408</v>
          </cell>
          <cell r="J296">
            <v>1408</v>
          </cell>
        </row>
        <row r="298">
          <cell r="A298" t="str">
            <v>2.11.10</v>
          </cell>
          <cell r="B298" t="str">
            <v>SICRO JAN / 25</v>
          </cell>
          <cell r="C298">
            <v>5213835</v>
          </cell>
          <cell r="D298" t="str">
            <v>CONE PLÁSTICO PARA CANALIZAÇÃO DE TRÂNSITO - UTILIZAÇÃO DE 150 CICLOS - FORNECIMENTO, 01 IMPLANTAÇÃO E 01 RETIRADA DIÁRIA</v>
          </cell>
          <cell r="E298" t="str">
            <v>UN.DIA</v>
          </cell>
          <cell r="F298">
            <v>660</v>
          </cell>
          <cell r="I298" t="str">
            <v>DIA</v>
          </cell>
          <cell r="J298" t="str">
            <v>QTDE</v>
          </cell>
        </row>
        <row r="299">
          <cell r="D299" t="str">
            <v>SINALIZAÇÃO DE OBRA</v>
          </cell>
          <cell r="F299">
            <v>660</v>
          </cell>
          <cell r="I299">
            <v>22</v>
          </cell>
          <cell r="J299">
            <v>30</v>
          </cell>
        </row>
        <row r="301">
          <cell r="A301" t="str">
            <v>2.11.11</v>
          </cell>
          <cell r="B301" t="str">
            <v>SICRO JAN / 25</v>
          </cell>
          <cell r="C301">
            <v>5212557</v>
          </cell>
          <cell r="D301" t="str">
            <v>PLACA DE REGULAMENTAÇÃO PARA SINALIZAÇÃO DE OBRAS MONTADA EM SUPORTE METÁLICO MÓVEL - D = 1,00 M - UTILIZAÇÃO DE 600 CICLOS - FORNECIMENTO, 01 IMPLANTAÇÃO E 01 RETIRADA DIÁRIA</v>
          </cell>
          <cell r="E301" t="str">
            <v>UN.DIA</v>
          </cell>
          <cell r="F301">
            <v>145</v>
          </cell>
          <cell r="H301" t="str">
            <v>MESES</v>
          </cell>
          <cell r="I301" t="str">
            <v>DIA</v>
          </cell>
          <cell r="J301" t="str">
            <v>QTDE</v>
          </cell>
          <cell r="L301" t="str">
            <v>INCIDÊNCIA</v>
          </cell>
        </row>
        <row r="302">
          <cell r="D302" t="str">
            <v>SINALIZAÇÃO DE OBRA</v>
          </cell>
          <cell r="F302">
            <v>145</v>
          </cell>
          <cell r="H302">
            <v>11</v>
          </cell>
          <cell r="I302">
            <v>22</v>
          </cell>
          <cell r="J302">
            <v>2</v>
          </cell>
          <cell r="L302">
            <v>0.3</v>
          </cell>
        </row>
        <row r="304">
          <cell r="A304" t="str">
            <v>2.11.12</v>
          </cell>
          <cell r="B304" t="str">
            <v>SICRO JAN / 25</v>
          </cell>
          <cell r="C304">
            <v>5212560</v>
          </cell>
          <cell r="D304" t="str">
            <v>PLACA DE ADVERTÊNCIA PARA SINALIZAÇÃO DE OBRAS MONTADA EM SUPORTE METÁLICO MÓVEL, LADO 1,00 M - UTILIZAÇÃO DE 600 CICLOS - FORNECIMENTO, 01 IMPLANTAÇÃO E 01 RETIRADA DIÁRIA</v>
          </cell>
          <cell r="E304" t="str">
            <v>UN.DIA</v>
          </cell>
          <cell r="F304">
            <v>363</v>
          </cell>
          <cell r="H304" t="str">
            <v>MESES</v>
          </cell>
          <cell r="I304" t="str">
            <v>DIA</v>
          </cell>
          <cell r="J304" t="str">
            <v>QTDE</v>
          </cell>
          <cell r="L304" t="str">
            <v>INCIDÊNCIA</v>
          </cell>
        </row>
        <row r="305">
          <cell r="D305" t="str">
            <v>SINALIZAÇÃO DE OBRA</v>
          </cell>
          <cell r="F305">
            <v>363</v>
          </cell>
          <cell r="H305">
            <v>11</v>
          </cell>
          <cell r="I305">
            <v>22</v>
          </cell>
          <cell r="J305">
            <v>5</v>
          </cell>
          <cell r="L305">
            <v>0.3</v>
          </cell>
        </row>
        <row r="307">
          <cell r="A307" t="str">
            <v>3.</v>
          </cell>
          <cell r="B307" t="str">
            <v/>
          </cell>
          <cell r="C307" t="str">
            <v/>
          </cell>
          <cell r="D307" t="str">
            <v>EXECUÇÃO DE SERVIÇOS DE ENGENHARIA PARA PAVIMENTAÇÃO DE VIA EM PEDRA GRANÍTICA</v>
          </cell>
          <cell r="E307" t="str">
            <v/>
          </cell>
        </row>
        <row r="308">
          <cell r="A308" t="str">
            <v>3.1</v>
          </cell>
          <cell r="B308" t="str">
            <v/>
          </cell>
          <cell r="C308" t="str">
            <v/>
          </cell>
          <cell r="D308" t="str">
            <v>ADMINISTRAÇÃO LOCAL</v>
          </cell>
          <cell r="E308" t="str">
            <v/>
          </cell>
        </row>
        <row r="309">
          <cell r="A309" t="str">
            <v>3.1.1</v>
          </cell>
          <cell r="B309" t="str">
            <v>COMPOSIÇÃO</v>
          </cell>
          <cell r="C309" t="str">
            <v>CPU 010</v>
          </cell>
          <cell r="D309" t="str">
            <v>ADMINISTRAÇÃO LOCAL PARA PAVIMENTAÇÃO EM PEDRA GRANÍTICA (12 MESES)</v>
          </cell>
          <cell r="E309" t="str">
            <v>UN</v>
          </cell>
          <cell r="F309">
            <v>1</v>
          </cell>
        </row>
        <row r="310">
          <cell r="D310" t="str">
            <v>ADMINISTRAÇÃO LOCAL</v>
          </cell>
          <cell r="F310">
            <v>1</v>
          </cell>
          <cell r="J310">
            <v>1</v>
          </cell>
        </row>
        <row r="312">
          <cell r="A312" t="str">
            <v>3.2</v>
          </cell>
          <cell r="B312" t="str">
            <v/>
          </cell>
          <cell r="C312" t="str">
            <v/>
          </cell>
          <cell r="D312" t="str">
            <v>SERVIÇOS PRELIMINARES</v>
          </cell>
          <cell r="E312" t="str">
            <v/>
          </cell>
        </row>
        <row r="313">
          <cell r="A313" t="str">
            <v>3.2.1</v>
          </cell>
          <cell r="B313" t="str">
            <v>SINAPI MARÇO 2025</v>
          </cell>
          <cell r="C313">
            <v>103689</v>
          </cell>
          <cell r="D313" t="str">
            <v>FORNECIMENTO E INSTALAÇÃO DE PLACA DE OBRA COM CHAPA GALVANIZADA E ESTRUTURA DE MADEIRA. AF_03/2022_PS</v>
          </cell>
          <cell r="E313" t="str">
            <v>M2</v>
          </cell>
          <cell r="F313">
            <v>400.14</v>
          </cell>
        </row>
        <row r="314">
          <cell r="D314" t="str">
            <v>MODELO 01</v>
          </cell>
          <cell r="F314">
            <v>123.12</v>
          </cell>
          <cell r="H314">
            <v>3.6</v>
          </cell>
          <cell r="I314">
            <v>1.8</v>
          </cell>
          <cell r="J314">
            <v>19</v>
          </cell>
        </row>
        <row r="315">
          <cell r="D315" t="str">
            <v>MODELO 02</v>
          </cell>
          <cell r="F315">
            <v>277.02</v>
          </cell>
          <cell r="H315">
            <v>5.4</v>
          </cell>
          <cell r="I315">
            <v>2.7</v>
          </cell>
          <cell r="J315">
            <v>19</v>
          </cell>
        </row>
        <row r="317">
          <cell r="A317" t="str">
            <v>3.2.2</v>
          </cell>
          <cell r="B317" t="str">
            <v>COMPESA 2024.2</v>
          </cell>
          <cell r="C317" t="str">
            <v>01.08.42U</v>
          </cell>
          <cell r="D317" t="str">
            <v>CANTEIRO ITINERANTE COMPOSTO DE TOLDO, CONJUNTO DE MESA E CADEIRAS E BANHEIRO QUÍMICO COM LIMPEZA DIÁRIA INCLUSO COLETA E DESTINAÇÃO FINAL DE EFLUENTES</v>
          </cell>
          <cell r="E317" t="str">
            <v>MÊS</v>
          </cell>
          <cell r="F317">
            <v>22</v>
          </cell>
          <cell r="J317" t="str">
            <v>QTDE</v>
          </cell>
          <cell r="K317" t="str">
            <v>MESES</v>
          </cell>
        </row>
        <row r="318">
          <cell r="D318" t="str">
            <v>CANTEIRO</v>
          </cell>
          <cell r="F318">
            <v>22</v>
          </cell>
          <cell r="J318">
            <v>2</v>
          </cell>
          <cell r="K318">
            <v>11</v>
          </cell>
        </row>
        <row r="320">
          <cell r="A320" t="str">
            <v>3.2.3</v>
          </cell>
          <cell r="B320" t="str">
            <v>ORSE MARÇO 2025</v>
          </cell>
          <cell r="C320">
            <v>4659</v>
          </cell>
          <cell r="D320" t="str">
            <v>LOCAÇÃO DE CONTAINER - REFEITÓRIO SEM BANHEIRO - 6,00 X 2,40M - REV 02_02/2022</v>
          </cell>
          <cell r="E320" t="str">
            <v>MÊS</v>
          </cell>
          <cell r="F320">
            <v>11</v>
          </cell>
          <cell r="J320" t="str">
            <v>MESES</v>
          </cell>
        </row>
        <row r="321">
          <cell r="D321" t="str">
            <v>REFEITÓRIO</v>
          </cell>
          <cell r="F321">
            <v>11</v>
          </cell>
          <cell r="J321">
            <v>11</v>
          </cell>
        </row>
        <row r="323">
          <cell r="A323" t="str">
            <v>3.2.4</v>
          </cell>
          <cell r="B323" t="str">
            <v>COMPESA 2024.2</v>
          </cell>
          <cell r="C323" t="str">
            <v>31.01.05U</v>
          </cell>
          <cell r="D323" t="str">
            <v>CONSERTO DE RAMAIS PREDIAIS DE ÁGUA DANIFICADOS DURANTE EXECUÇÃO DAS OBRAS.</v>
          </cell>
          <cell r="E323" t="str">
            <v>UN</v>
          </cell>
          <cell r="F323">
            <v>19</v>
          </cell>
        </row>
        <row r="324">
          <cell r="D324" t="str">
            <v>ESTIMATIVA DE CONSERTO</v>
          </cell>
          <cell r="F324">
            <v>19</v>
          </cell>
          <cell r="H324">
            <v>1920.73</v>
          </cell>
          <cell r="J324" t="str">
            <v/>
          </cell>
          <cell r="L324">
            <v>0.01</v>
          </cell>
        </row>
        <row r="326">
          <cell r="A326" t="str">
            <v>3.2.5</v>
          </cell>
          <cell r="B326" t="str">
            <v>COMPESA 2024.2</v>
          </cell>
          <cell r="C326" t="str">
            <v>31.08.09U</v>
          </cell>
          <cell r="D326" t="str">
            <v>CONSERTO DE RAMAIS PREDIAIS DE ESGOTO DANIFICADOS DURANTE EXECUÇÃO DAS OBRAS.</v>
          </cell>
          <cell r="E326" t="str">
            <v>UN</v>
          </cell>
          <cell r="F326">
            <v>19</v>
          </cell>
        </row>
        <row r="327">
          <cell r="D327" t="str">
            <v>ESTIMATIVA DE CONSERTO</v>
          </cell>
          <cell r="F327">
            <v>19</v>
          </cell>
          <cell r="H327">
            <v>1920.73</v>
          </cell>
          <cell r="L327">
            <v>0.01</v>
          </cell>
        </row>
        <row r="329">
          <cell r="A329" t="str">
            <v>3.3</v>
          </cell>
          <cell r="B329" t="str">
            <v/>
          </cell>
          <cell r="C329" t="str">
            <v/>
          </cell>
          <cell r="D329" t="str">
            <v>MOBILIZAÇÃO</v>
          </cell>
          <cell r="E329" t="str">
            <v/>
          </cell>
        </row>
        <row r="330">
          <cell r="A330" t="str">
            <v>3.3.1</v>
          </cell>
          <cell r="B330" t="str">
            <v>COMPOSIÇÃO</v>
          </cell>
          <cell r="C330" t="str">
            <v>CPU 004</v>
          </cell>
          <cell r="D330" t="str">
            <v>MOBILIZAÇÃO DE MAQUINAS E EQUIPAMENTOS - PAVIMENTAÇÃO EM PARALELEPÍPEDO E/OU INTERTRAVADO</v>
          </cell>
          <cell r="E330" t="str">
            <v>UN</v>
          </cell>
          <cell r="F330">
            <v>18</v>
          </cell>
        </row>
        <row r="331">
          <cell r="D331" t="str">
            <v>MOBILIZAÇÃO</v>
          </cell>
          <cell r="F331">
            <v>18</v>
          </cell>
          <cell r="J331">
            <v>18</v>
          </cell>
        </row>
        <row r="333">
          <cell r="A333" t="str">
            <v>3.4</v>
          </cell>
          <cell r="B333" t="str">
            <v/>
          </cell>
          <cell r="C333" t="str">
            <v/>
          </cell>
          <cell r="D333" t="str">
            <v>DESMOBILIZAÇÃO</v>
          </cell>
          <cell r="E333" t="str">
            <v/>
          </cell>
        </row>
        <row r="334">
          <cell r="A334" t="str">
            <v>3.4.1</v>
          </cell>
          <cell r="B334" t="str">
            <v>COMPOSIÇÃO</v>
          </cell>
          <cell r="C334" t="str">
            <v>CPU 005</v>
          </cell>
          <cell r="D334" t="str">
            <v>DESMOBILIZAÇÃO DE MAQUINAS E EQUIPAMENTOS - PAVIMENTAÇÃO EM PARALELEPÍPEDO E/OU INTERTRAVADO</v>
          </cell>
          <cell r="E334" t="str">
            <v>UN</v>
          </cell>
          <cell r="F334">
            <v>18</v>
          </cell>
        </row>
        <row r="335">
          <cell r="D335" t="str">
            <v>DESMOBILIZAÇÃO</v>
          </cell>
          <cell r="F335">
            <v>18</v>
          </cell>
          <cell r="J335">
            <v>18</v>
          </cell>
        </row>
        <row r="337">
          <cell r="A337" t="str">
            <v>3.5</v>
          </cell>
          <cell r="B337" t="str">
            <v/>
          </cell>
          <cell r="C337" t="str">
            <v/>
          </cell>
          <cell r="D337" t="str">
            <v>MOVIMENTAÇÃO DE TERRA</v>
          </cell>
          <cell r="E337" t="str">
            <v/>
          </cell>
        </row>
        <row r="338">
          <cell r="A338" t="str">
            <v>3.5.1</v>
          </cell>
          <cell r="B338" t="str">
            <v>SICRO JAN / 25</v>
          </cell>
          <cell r="C338">
            <v>5502114</v>
          </cell>
          <cell r="D338" t="str">
            <v>ESCAVAÇÃO, CARGA E TRANSPORTE DE MATERIAL DE 1ª CATEGORIA - DMT DE 1.000 A 1.200 M - CAMINHO DE SERVIÇO EM LEITO NATURAL - COM ESCAVADEIRA E CAMINHÃO BASCULANTE DE 14 M³</v>
          </cell>
          <cell r="E338" t="str">
            <v>M³</v>
          </cell>
          <cell r="F338">
            <v>2852.28</v>
          </cell>
          <cell r="G338" t="str">
            <v>SEÇÃO</v>
          </cell>
          <cell r="H338" t="str">
            <v>COMPR.</v>
          </cell>
          <cell r="I338" t="str">
            <v>ESPESSURA</v>
          </cell>
        </row>
        <row r="339">
          <cell r="D339" t="str">
            <v>VOLUME ESCAVADO</v>
          </cell>
          <cell r="F339">
            <v>2852.28</v>
          </cell>
          <cell r="G339">
            <v>9.9</v>
          </cell>
          <cell r="H339">
            <v>1920.73</v>
          </cell>
          <cell r="I339">
            <v>0.15</v>
          </cell>
        </row>
        <row r="341">
          <cell r="A341" t="str">
            <v>3.5.2</v>
          </cell>
          <cell r="B341" t="str">
            <v>SICRO JAN / 25</v>
          </cell>
          <cell r="C341">
            <v>4413942</v>
          </cell>
          <cell r="D341" t="str">
            <v>ESPALHAMENTO DE MATERIAL EM BOTA-FORA</v>
          </cell>
          <cell r="E341" t="str">
            <v>M³</v>
          </cell>
          <cell r="F341">
            <v>2852.28</v>
          </cell>
        </row>
        <row r="342">
          <cell r="D342" t="str">
            <v>VOLUME ESCAVADO</v>
          </cell>
          <cell r="F342">
            <v>2852.28</v>
          </cell>
          <cell r="M342">
            <v>2852.28</v>
          </cell>
        </row>
        <row r="344">
          <cell r="A344" t="str">
            <v>3.5.3</v>
          </cell>
          <cell r="B344" t="str">
            <v>SICRO JAN / 25</v>
          </cell>
          <cell r="C344">
            <v>4011227</v>
          </cell>
          <cell r="D344" t="str">
            <v>SUB-BASE DE SOLO ESTABILIZADO GRANULOMETRICAMENTE SEM MISTURA COM MATERIAL DE JAZIDA - 100% PROCTOR INTERMEDIÁRIO</v>
          </cell>
          <cell r="E344" t="str">
            <v>M³</v>
          </cell>
          <cell r="F344">
            <v>198.8</v>
          </cell>
        </row>
        <row r="345">
          <cell r="F345">
            <v>198.8</v>
          </cell>
          <cell r="L345">
            <v>0.1</v>
          </cell>
          <cell r="M345">
            <v>1987.96</v>
          </cell>
        </row>
        <row r="347">
          <cell r="A347" t="str">
            <v>3.5.4</v>
          </cell>
          <cell r="B347" t="str">
            <v>SINAPI MARÇO 2025</v>
          </cell>
          <cell r="C347">
            <v>98525</v>
          </cell>
          <cell r="D347" t="str">
            <v>LIMPEZA MECANIZADA DE CAMADA VEGETAL, VEGETAÇÃO E PEQUENAS ÁRVORES (DIÂMETRO DE TRONCO MENOR QUE 0,20 M), COM TRATOR DE ESTEIRAS. AF_03/2024</v>
          </cell>
          <cell r="E347" t="str">
            <v>M2</v>
          </cell>
          <cell r="F347">
            <v>19015.23</v>
          </cell>
        </row>
        <row r="348">
          <cell r="D348" t="str">
            <v>ÁREA REGULARIZADA (ITEM 3.6.1)</v>
          </cell>
          <cell r="F348">
            <v>19015.23</v>
          </cell>
          <cell r="M348">
            <v>19015.23</v>
          </cell>
        </row>
        <row r="350">
          <cell r="A350" t="str">
            <v>3.5.5</v>
          </cell>
          <cell r="B350" t="str">
            <v>SINAPI MARÇO 2025</v>
          </cell>
          <cell r="C350">
            <v>100979</v>
          </cell>
          <cell r="D350" t="str">
            <v>CARGA, MANOBRA E DESCARGA DE SOLOS E MATERIAIS GRANULARES EM CAMINHÃO BASCULANTE 14 M³ - CARGA COM ESCAVADEIRA HIDRÁULICA (CAÇAMBA DE 1,20 M³ / 155 HP) E DESCARGA LIVRE (UNIDADE: M3). AF_07/2020</v>
          </cell>
          <cell r="E350" t="str">
            <v>M3</v>
          </cell>
          <cell r="F350">
            <v>4943.96</v>
          </cell>
          <cell r="I350" t="str">
            <v>ESPESSURA</v>
          </cell>
          <cell r="J350" t="str">
            <v>EMPOLAMENTO</v>
          </cell>
        </row>
        <row r="351">
          <cell r="D351" t="str">
            <v>VOLUME DA LIMPEZA</v>
          </cell>
          <cell r="F351">
            <v>4943.96</v>
          </cell>
          <cell r="I351">
            <v>0.2</v>
          </cell>
          <cell r="J351">
            <v>1.3</v>
          </cell>
          <cell r="M351">
            <v>19015.23</v>
          </cell>
        </row>
        <row r="353">
          <cell r="A353" t="str">
            <v>3.5.6</v>
          </cell>
          <cell r="B353" t="str">
            <v>SINAPI MARÇO 2025</v>
          </cell>
          <cell r="C353">
            <v>95876</v>
          </cell>
          <cell r="D353" t="str">
            <v>TRANSPORTE COM CAMINHÃO BASCULANTE DE 14 M³, EM VIA URBANA PAVIMENTADA, DMT ATÉ 30 KM (UNIDADE: M3XKM). AF_07/2020</v>
          </cell>
          <cell r="E353" t="str">
            <v>M3XKM</v>
          </cell>
          <cell r="F353">
            <v>74159.399999999994</v>
          </cell>
          <cell r="H353" t="str">
            <v>KM</v>
          </cell>
          <cell r="M353" t="str">
            <v>CARGA</v>
          </cell>
        </row>
        <row r="354">
          <cell r="D354" t="str">
            <v>CARGA X DISTÂNCIA</v>
          </cell>
          <cell r="F354">
            <v>74159.399999999994</v>
          </cell>
          <cell r="H354">
            <v>15</v>
          </cell>
          <cell r="M354">
            <v>4943.96</v>
          </cell>
        </row>
        <row r="356">
          <cell r="A356" t="str">
            <v>3.5.7</v>
          </cell>
          <cell r="B356" t="str">
            <v>ORSE MARÇO 2025</v>
          </cell>
          <cell r="C356">
            <v>4268</v>
          </cell>
          <cell r="D356" t="str">
            <v>REMOÇÃO DE ÁRVORE, PORTE MÉDIO, COM UTILIZAÇÃO DE RETRO-ESCAVADEIRA</v>
          </cell>
          <cell r="E356" t="str">
            <v>UN</v>
          </cell>
          <cell r="F356">
            <v>2</v>
          </cell>
        </row>
        <row r="357">
          <cell r="D357" t="str">
            <v>ESTIMATIVA DE 1 UND DE ÁRVORE POR KM</v>
          </cell>
          <cell r="F357">
            <v>2</v>
          </cell>
          <cell r="J357">
            <v>2</v>
          </cell>
        </row>
        <row r="359">
          <cell r="A359" t="str">
            <v>3.6</v>
          </cell>
          <cell r="B359" t="str">
            <v/>
          </cell>
          <cell r="C359" t="str">
            <v/>
          </cell>
          <cell r="D359" t="str">
            <v>PAVIMENTAÇÃO EM PEDRA GRANÍTICA</v>
          </cell>
          <cell r="E359" t="str">
            <v/>
          </cell>
        </row>
        <row r="360">
          <cell r="A360" t="str">
            <v>3.6.1</v>
          </cell>
          <cell r="B360" t="str">
            <v>SINAPI MARÇO 2025</v>
          </cell>
          <cell r="C360">
            <v>100576</v>
          </cell>
          <cell r="D360" t="str">
            <v>REGULARIZAÇÃO E COMPACTAÇÃO DE SUBLEITO DE SOLO PREDOMINANTEMENTE ARGILOSO, PARA OBRAS DE CONSTRUÇÃO DE PAVIMENTOS. AF_09/2024</v>
          </cell>
          <cell r="E360" t="str">
            <v>M2</v>
          </cell>
          <cell r="F360">
            <v>19015.23</v>
          </cell>
        </row>
        <row r="361">
          <cell r="D361" t="str">
            <v>ÁREA REGULARIZADA</v>
          </cell>
          <cell r="F361">
            <v>19015.23</v>
          </cell>
          <cell r="G361">
            <v>9.9</v>
          </cell>
          <cell r="H361">
            <v>1920.73</v>
          </cell>
        </row>
        <row r="363">
          <cell r="A363" t="str">
            <v>3.6.2</v>
          </cell>
          <cell r="B363" t="str">
            <v>SICRO JAN / 25</v>
          </cell>
          <cell r="C363">
            <v>4011300</v>
          </cell>
          <cell r="D363" t="str">
            <v>SUB-BASE DE SOLO MELHORADO COM 3% DE CIMENTO E MISTURA NA PISTA COM MATERIAL DE JAZIDA - 100% PROCTOR INTERMEDIÁRIO</v>
          </cell>
          <cell r="E363" t="str">
            <v>M³</v>
          </cell>
          <cell r="F363">
            <v>1987.96</v>
          </cell>
        </row>
        <row r="364">
          <cell r="D364" t="str">
            <v>ATERRO</v>
          </cell>
          <cell r="F364">
            <v>1987.96</v>
          </cell>
          <cell r="G364">
            <v>6.9</v>
          </cell>
          <cell r="H364">
            <v>1920.73</v>
          </cell>
          <cell r="I364">
            <v>0.15</v>
          </cell>
        </row>
        <row r="366">
          <cell r="A366" t="str">
            <v>3.6.3</v>
          </cell>
          <cell r="B366" t="str">
            <v>SINAPI MARÇO 2025</v>
          </cell>
          <cell r="C366">
            <v>96396</v>
          </cell>
          <cell r="D366" t="str">
            <v>CONSTRUÇÃO DE BASE E SUB-BASE PARA PAVIMENTAÇÃO DE BRITA GRADUADA SIMPLES, COM ESPESSURA DE 15 CM - EXCLUSIVE CARGA E TRANSPORTE. AF_09/2024</v>
          </cell>
          <cell r="E366" t="str">
            <v>M3</v>
          </cell>
          <cell r="F366">
            <v>1901.52</v>
          </cell>
        </row>
        <row r="367">
          <cell r="D367" t="str">
            <v>MATERIAL GRANULAR</v>
          </cell>
          <cell r="F367">
            <v>1901.52</v>
          </cell>
          <cell r="G367">
            <v>6.6</v>
          </cell>
          <cell r="H367">
            <v>1920.73</v>
          </cell>
          <cell r="I367">
            <v>0.15</v>
          </cell>
        </row>
        <row r="369">
          <cell r="A369" t="str">
            <v>3.6.4</v>
          </cell>
          <cell r="B369" t="str">
            <v>SINAPI MARÇO 2025</v>
          </cell>
          <cell r="C369">
            <v>100975</v>
          </cell>
          <cell r="D369" t="str">
            <v>CARGA, MANOBRA E DESCARGA DE SOLOS E MATERIAIS GRANULARES EM CAMINHÃO BASCULANTE 14 M³ - CARGA COM PÁ CARREGADEIRA (CAÇAMBA DE 1,7 A 2,8 M³ / 128 HP) E DESCARGA LIVRE (UNIDADE: M3). AF_07/2020</v>
          </cell>
          <cell r="E369" t="str">
            <v>M3</v>
          </cell>
          <cell r="F369">
            <v>3185.05</v>
          </cell>
        </row>
        <row r="370">
          <cell r="D370" t="str">
            <v>CARGA DO MATERIAL GRANULAR (BGS)</v>
          </cell>
          <cell r="F370">
            <v>1901.52</v>
          </cell>
          <cell r="M370">
            <v>1901.52</v>
          </cell>
        </row>
        <row r="371">
          <cell r="D371" t="str">
            <v>CARGA DO MATERIAL GRANULAR (PARALELEPÍPEDO)</v>
          </cell>
          <cell r="F371">
            <v>1283.53</v>
          </cell>
          <cell r="G371">
            <v>0.15</v>
          </cell>
          <cell r="H371">
            <v>0.15</v>
          </cell>
          <cell r="I371">
            <v>0.15</v>
          </cell>
          <cell r="J371">
            <v>33</v>
          </cell>
          <cell r="K371">
            <v>11524.36</v>
          </cell>
        </row>
        <row r="373">
          <cell r="A373" t="str">
            <v>3.6.5</v>
          </cell>
          <cell r="B373" t="str">
            <v>SINAPI MARÇO 2025</v>
          </cell>
          <cell r="C373">
            <v>93593</v>
          </cell>
          <cell r="D373" t="str">
            <v>TRANSPORTE COM CAMINHÃO BASCULANTE DE 14 M³, EM VIA URBANA PAVIMENTADA, ADICIONAL PARA DMT EXCEDENTE A 30 KM (UNIDADE: M3XKM). AF_07/2020</v>
          </cell>
          <cell r="E373" t="str">
            <v>M3XKM</v>
          </cell>
          <cell r="F373">
            <v>140604.03</v>
          </cell>
          <cell r="H373" t="str">
            <v>KM</v>
          </cell>
          <cell r="M373" t="str">
            <v>CARGA</v>
          </cell>
        </row>
        <row r="374">
          <cell r="D374" t="str">
            <v>CARGA DO MATERIAL GRANULAR</v>
          </cell>
          <cell r="F374">
            <v>140604.03</v>
          </cell>
          <cell r="H374">
            <v>49.05</v>
          </cell>
          <cell r="L374">
            <v>0.9</v>
          </cell>
          <cell r="M374">
            <v>3185.05</v>
          </cell>
        </row>
        <row r="376">
          <cell r="A376" t="str">
            <v>3.6.6</v>
          </cell>
          <cell r="B376" t="str">
            <v>SINAPI MARÇO 2025</v>
          </cell>
          <cell r="C376">
            <v>95876</v>
          </cell>
          <cell r="D376" t="str">
            <v>TRANSPORTE COM CAMINHÃO BASCULANTE DE 14 M³, EM VIA URBANA PAVIMENTADA, DMT ATÉ 30 KM (UNIDADE: M3XKM). AF_07/2020</v>
          </cell>
          <cell r="E376" t="str">
            <v>M3XKM</v>
          </cell>
          <cell r="F376">
            <v>15622.67</v>
          </cell>
        </row>
        <row r="377">
          <cell r="D377" t="str">
            <v>CARGA DO MATERIAL GRANULAR</v>
          </cell>
          <cell r="F377">
            <v>15622.67</v>
          </cell>
          <cell r="L377">
            <v>0.1</v>
          </cell>
          <cell r="M377">
            <v>156226.70000000001</v>
          </cell>
        </row>
        <row r="379">
          <cell r="A379" t="str">
            <v>3.6.7</v>
          </cell>
          <cell r="B379" t="str">
            <v>SINAPI MARÇO 2025</v>
          </cell>
          <cell r="C379">
            <v>101169</v>
          </cell>
          <cell r="D379" t="str">
            <v>EXECUÇÃO DE PAVIMENTO EM PARALELEPÍPEDOS, REJUNTAMENTO COM ARGAMASSA TRAÇO 1:3 (CIMENTO E AREIA). AF_05/2020</v>
          </cell>
          <cell r="E379" t="str">
            <v>M2</v>
          </cell>
          <cell r="F379">
            <v>11524.36</v>
          </cell>
        </row>
        <row r="380">
          <cell r="D380" t="str">
            <v>PAVIMENTO EM PEDRA GRANÍTICA</v>
          </cell>
          <cell r="F380">
            <v>11524.36</v>
          </cell>
          <cell r="K380">
            <v>11524.36</v>
          </cell>
        </row>
        <row r="382">
          <cell r="A382" t="str">
            <v>3.6.8</v>
          </cell>
          <cell r="B382" t="str">
            <v>SINAPI MARÇO 2025</v>
          </cell>
          <cell r="C382">
            <v>94281</v>
          </cell>
          <cell r="D382" t="str">
            <v>EXECUÇÃO DE SARJETA DE CONCRETO USINADO, MOLDADA  IN LOCO  EM TRECHO RETO, 30 CM BASE X 15 CM ALTURA. AF_01/2024</v>
          </cell>
          <cell r="E382" t="str">
            <v>M</v>
          </cell>
          <cell r="F382">
            <v>3457.31</v>
          </cell>
        </row>
        <row r="383">
          <cell r="D383" t="str">
            <v>SARJETA NOS DOIS LADOS DA VIA</v>
          </cell>
          <cell r="F383">
            <v>3457.31</v>
          </cell>
          <cell r="H383">
            <v>1920.73</v>
          </cell>
          <cell r="J383">
            <v>2</v>
          </cell>
          <cell r="L383">
            <v>0.9</v>
          </cell>
        </row>
        <row r="385">
          <cell r="A385" t="str">
            <v>3.6.9</v>
          </cell>
          <cell r="B385" t="str">
            <v>SINAPI MARÇO 2025</v>
          </cell>
          <cell r="C385">
            <v>94282</v>
          </cell>
          <cell r="D385" t="str">
            <v>EXECUÇÃO DE SARJETA DE CONCRETO USINADO, MOLDADA  IN LOCO  EM TRECHO CURVO, 30 CM BASE X 15 CM ALTURA. AF_01/2024</v>
          </cell>
          <cell r="E385" t="str">
            <v>M</v>
          </cell>
          <cell r="F385">
            <v>384.15</v>
          </cell>
        </row>
        <row r="386">
          <cell r="D386" t="str">
            <v>SARJETA NOS DOIS LADOS DA VIA</v>
          </cell>
          <cell r="F386">
            <v>384.15</v>
          </cell>
          <cell r="H386">
            <v>1920.73</v>
          </cell>
          <cell r="J386">
            <v>2</v>
          </cell>
          <cell r="L386">
            <v>0.1</v>
          </cell>
        </row>
        <row r="388">
          <cell r="A388" t="str">
            <v>3.6.10</v>
          </cell>
          <cell r="B388" t="str">
            <v>SINAPI MARÇO 2025</v>
          </cell>
          <cell r="C388">
            <v>94273</v>
          </cell>
          <cell r="D388" t="str">
            <v>ASSENTAMENTO DE GUIA (MEIO-FIO) EM TRECHO RETO, CONFECCIONADA EM CONCRETO PRÉ-FABRICADO, DIMENSÕES 100X15X13X30 CM (COMPRIMENTO X BASE INFERIOR X BASE SUPERIOR X ALTURA). AF_01/2024</v>
          </cell>
          <cell r="E388" t="str">
            <v>M</v>
          </cell>
          <cell r="F388">
            <v>4609.75</v>
          </cell>
        </row>
        <row r="389">
          <cell r="D389" t="str">
            <v>MEIO-FIO NOS DOIS LADOS DA VIA</v>
          </cell>
          <cell r="F389">
            <v>3457.31</v>
          </cell>
          <cell r="H389">
            <v>1920.73</v>
          </cell>
          <cell r="J389">
            <v>2</v>
          </cell>
          <cell r="L389">
            <v>0.9</v>
          </cell>
        </row>
        <row r="390">
          <cell r="D390" t="str">
            <v>CONTENÇÃO DO INTERTRAVADO DA GUIA DE PROTEÇÃO</v>
          </cell>
          <cell r="F390">
            <v>1152.44</v>
          </cell>
          <cell r="H390">
            <v>1920.73</v>
          </cell>
          <cell r="J390">
            <v>2</v>
          </cell>
          <cell r="L390">
            <v>0.3</v>
          </cell>
        </row>
        <row r="392">
          <cell r="A392" t="str">
            <v>3.6.11</v>
          </cell>
          <cell r="B392" t="str">
            <v>SINAPI MARÇO 2025</v>
          </cell>
          <cell r="C392">
            <v>94274</v>
          </cell>
          <cell r="D392" t="str">
            <v>ASSENTAMENTO DE GUIA (MEIO-FIO) EM TRECHO CURVO, CONFECCIONADA EM CONCRETO PRÉ-FABRICADO, DIMENSÕES 100X15X13X30 CM (COMPRIMENTO X BASE INFERIOR X BASE SUPERIOR X ALTURA). AF_01/2024</v>
          </cell>
          <cell r="E392" t="str">
            <v>M</v>
          </cell>
          <cell r="F392">
            <v>384.15</v>
          </cell>
        </row>
        <row r="393">
          <cell r="D393" t="str">
            <v>MEIO-FIO NOS DOIS LADOS DA VIA</v>
          </cell>
          <cell r="F393">
            <v>384.15</v>
          </cell>
          <cell r="H393">
            <v>1920.73</v>
          </cell>
          <cell r="J393">
            <v>2</v>
          </cell>
          <cell r="L393">
            <v>0.1</v>
          </cell>
        </row>
        <row r="395">
          <cell r="A395" t="str">
            <v>3.6.12</v>
          </cell>
          <cell r="B395" t="str">
            <v>SINAPI MARÇO 2025</v>
          </cell>
          <cell r="C395">
            <v>102498</v>
          </cell>
          <cell r="D395" t="str">
            <v>PINTURA DE MEIO-FIO COM TINTA BRANCA A BASE DE CAL (CAIAÇÃO). AF_05/2021</v>
          </cell>
          <cell r="E395" t="str">
            <v>M</v>
          </cell>
          <cell r="F395">
            <v>3841.46</v>
          </cell>
        </row>
        <row r="396">
          <cell r="D396" t="str">
            <v>MEIO FIO RETO + MEIO FIO CURVO</v>
          </cell>
          <cell r="F396">
            <v>3841.46</v>
          </cell>
          <cell r="H396">
            <v>3841.46</v>
          </cell>
        </row>
        <row r="398">
          <cell r="A398" t="str">
            <v>3.6.13</v>
          </cell>
          <cell r="B398" t="str">
            <v>SICRO JAN / 25</v>
          </cell>
          <cell r="C398">
            <v>4915708</v>
          </cell>
          <cell r="D398" t="str">
            <v>LIMPEZA DE SARJETA E MEIO-FIO</v>
          </cell>
          <cell r="E398" t="str">
            <v>M</v>
          </cell>
          <cell r="F398">
            <v>7682.92</v>
          </cell>
        </row>
        <row r="399">
          <cell r="D399" t="str">
            <v>SARJETA</v>
          </cell>
          <cell r="F399">
            <v>3841.46</v>
          </cell>
          <cell r="H399">
            <v>3841.46</v>
          </cell>
        </row>
        <row r="400">
          <cell r="D400" t="str">
            <v>MEIO FIO</v>
          </cell>
          <cell r="F400">
            <v>3841.46</v>
          </cell>
          <cell r="H400">
            <v>3841.46</v>
          </cell>
        </row>
        <row r="402">
          <cell r="A402" t="str">
            <v>3.7</v>
          </cell>
          <cell r="B402" t="str">
            <v/>
          </cell>
          <cell r="C402" t="str">
            <v/>
          </cell>
          <cell r="D402" t="str">
            <v>PASSEIO/PROTEÇÃO DE GUIA</v>
          </cell>
          <cell r="E402" t="str">
            <v/>
          </cell>
        </row>
        <row r="403">
          <cell r="A403" t="str">
            <v>3.7.1</v>
          </cell>
          <cell r="B403" t="str">
            <v>SINAPI MARÇO 2025</v>
          </cell>
          <cell r="C403">
            <v>94342</v>
          </cell>
          <cell r="D403" t="str">
            <v>ATERRO MANUAL DE VALAS COM AREIA PARA ATERRO. AF_08/2023</v>
          </cell>
          <cell r="E403" t="str">
            <v>M3</v>
          </cell>
          <cell r="F403">
            <v>1284.3900000000001</v>
          </cell>
        </row>
        <row r="404">
          <cell r="D404" t="str">
            <v>ATERRO PARA A BASE DA PROTEÇÃO DE GUIA</v>
          </cell>
          <cell r="F404">
            <v>1258.46</v>
          </cell>
          <cell r="G404">
            <v>1.2</v>
          </cell>
          <cell r="H404">
            <v>1920.73</v>
          </cell>
          <cell r="I404">
            <v>0.39</v>
          </cell>
          <cell r="J404">
            <v>2</v>
          </cell>
          <cell r="L404">
            <v>0.7</v>
          </cell>
        </row>
        <row r="405">
          <cell r="D405" t="str">
            <v>ATERRO PARA A CONTENÇÃO DO MEIO-FIO</v>
          </cell>
          <cell r="F405">
            <v>25.93</v>
          </cell>
          <cell r="G405">
            <v>0.3</v>
          </cell>
          <cell r="H405">
            <v>1920.73</v>
          </cell>
          <cell r="I405">
            <v>0.15</v>
          </cell>
          <cell r="J405">
            <v>2</v>
          </cell>
          <cell r="L405">
            <v>0.3</v>
          </cell>
        </row>
        <row r="407">
          <cell r="A407" t="str">
            <v>3.7.2</v>
          </cell>
          <cell r="B407" t="str">
            <v>COMPESA 2024.2</v>
          </cell>
          <cell r="C407" t="str">
            <v>02.05.14U</v>
          </cell>
          <cell r="D407" t="str">
            <v>COMPACTAÇÃO MECÂNICA LEVE EM CAMADAS DE 0,20 M DE ESPESSURA.</v>
          </cell>
          <cell r="E407" t="str">
            <v>M2</v>
          </cell>
          <cell r="F407">
            <v>3226.83</v>
          </cell>
        </row>
        <row r="408">
          <cell r="D408" t="str">
            <v>ATERRO PARA A BASE DA PROTEÇÃO DE GUIA</v>
          </cell>
          <cell r="F408">
            <v>3226.83</v>
          </cell>
          <cell r="G408">
            <v>1.2</v>
          </cell>
          <cell r="H408">
            <v>1920.73</v>
          </cell>
          <cell r="J408">
            <v>2</v>
          </cell>
          <cell r="L408">
            <v>0.7</v>
          </cell>
        </row>
        <row r="410">
          <cell r="A410" t="str">
            <v>3.7.3</v>
          </cell>
          <cell r="B410" t="str">
            <v>SINAPI MARÇO 2025</v>
          </cell>
          <cell r="C410">
            <v>94968</v>
          </cell>
          <cell r="D410" t="str">
            <v>CONCRETO MAGRO PARA LASTRO, TRAÇO 1:4,5:4,5 (EM MASSA SECA DE CIMENTO/ AREIA MÉDIA/ BRITA 1) - PREPARO MECÂNICO COM BETONEIRA 600 L. AF_05/2021</v>
          </cell>
          <cell r="E410" t="str">
            <v>M3</v>
          </cell>
          <cell r="F410">
            <v>17.29</v>
          </cell>
        </row>
        <row r="411">
          <cell r="D411" t="str">
            <v>LASTRO DO MEIO-FIO DE TRAVAMENTO</v>
          </cell>
          <cell r="F411">
            <v>17.29</v>
          </cell>
          <cell r="G411">
            <v>0.3</v>
          </cell>
          <cell r="H411">
            <v>1920.73</v>
          </cell>
          <cell r="I411">
            <v>0.05</v>
          </cell>
          <cell r="J411">
            <v>2</v>
          </cell>
          <cell r="L411">
            <v>0.3</v>
          </cell>
        </row>
        <row r="413">
          <cell r="A413" t="str">
            <v>3.7.4</v>
          </cell>
          <cell r="B413" t="str">
            <v>SINAPI MARÇO 2025</v>
          </cell>
          <cell r="C413">
            <v>90099</v>
          </cell>
          <cell r="D413" t="str">
            <v>ESCAVAÇÃO MECANIZADA DE VALA COM PROF. ATÉ 1,5 M (MÉDIA MONTANTE E JUSANTE/UMA COMPOSIÇÃO POR TRECHO), RETROESCAV. (0,26 M3), LARG. MENOR QUE 0,8 M, EM SOLO DE 1A CATEGORIA, EM LOCAIS COM ALTO NÍVEL DE INTERFERÊNCIA. AF_09/2024</v>
          </cell>
          <cell r="E413" t="str">
            <v>M3</v>
          </cell>
          <cell r="F413">
            <v>121.01</v>
          </cell>
        </row>
        <row r="414">
          <cell r="D414" t="str">
            <v>TRAVAMENTO DO MEIO-FIO NO SOLO</v>
          </cell>
          <cell r="F414">
            <v>121.01</v>
          </cell>
          <cell r="G414">
            <v>0.3</v>
          </cell>
          <cell r="H414">
            <v>1920.73</v>
          </cell>
          <cell r="I414">
            <v>0.15</v>
          </cell>
          <cell r="J414">
            <v>2</v>
          </cell>
          <cell r="L414">
            <v>0.7</v>
          </cell>
        </row>
        <row r="416">
          <cell r="A416" t="str">
            <v>3.7.5</v>
          </cell>
          <cell r="B416" t="str">
            <v>SINAPI MARÇO 2025</v>
          </cell>
          <cell r="C416">
            <v>100975</v>
          </cell>
          <cell r="D416" t="str">
            <v>CARGA, MANOBRA E DESCARGA DE SOLOS E MATERIAIS GRANULARES EM CAMINHÃO BASCULANTE 14 M³ - CARGA COM PÁ CARREGADEIRA (CAÇAMBA DE 1,7 A 2,8 M³ / 128 HP) E DESCARGA LIVRE (UNIDADE: M3). AF_07/2020</v>
          </cell>
          <cell r="E416" t="str">
            <v>M3</v>
          </cell>
          <cell r="F416">
            <v>151.26</v>
          </cell>
          <cell r="J416" t="str">
            <v>EMPOLAMENTO</v>
          </cell>
        </row>
        <row r="417">
          <cell r="D417" t="str">
            <v>MATERIAL ESCAVADO</v>
          </cell>
          <cell r="F417">
            <v>151.26</v>
          </cell>
          <cell r="J417">
            <v>1.25</v>
          </cell>
          <cell r="M417">
            <v>121.01</v>
          </cell>
        </row>
        <row r="419">
          <cell r="A419" t="str">
            <v>3.7.6</v>
          </cell>
          <cell r="B419" t="str">
            <v>SINAPI MARÇO 2025</v>
          </cell>
          <cell r="C419">
            <v>95876</v>
          </cell>
          <cell r="D419" t="str">
            <v>TRANSPORTE COM CAMINHÃO BASCULANTE DE 14 M³, EM VIA URBANA PAVIMENTADA, DMT ATÉ 30 KM (UNIDADE: M3XKM). AF_07/2020</v>
          </cell>
          <cell r="E419" t="str">
            <v>M3XKM</v>
          </cell>
          <cell r="F419">
            <v>2268.9</v>
          </cell>
          <cell r="H419" t="str">
            <v>KM</v>
          </cell>
          <cell r="M419" t="str">
            <v>CARGA</v>
          </cell>
        </row>
        <row r="420">
          <cell r="D420" t="str">
            <v>TRANSPORTE DA CARGA</v>
          </cell>
          <cell r="F420">
            <v>2268.9</v>
          </cell>
          <cell r="H420">
            <v>15</v>
          </cell>
          <cell r="M420">
            <v>151.26</v>
          </cell>
        </row>
        <row r="422">
          <cell r="A422" t="str">
            <v>3.7.7</v>
          </cell>
          <cell r="B422" t="str">
            <v>SINAPI MARÇO 2025</v>
          </cell>
          <cell r="C422">
            <v>93679</v>
          </cell>
          <cell r="D422" t="str">
            <v>EXECUÇÃO DE PASSEIO EM PISO INTERTRAVADO, COM BLOCO RETANGULAR COLORIDO DE 20 X 10 CM, ESPESSURA 6 CM. AF_10/2022</v>
          </cell>
          <cell r="E422" t="str">
            <v>M2</v>
          </cell>
          <cell r="F422">
            <v>3226.83</v>
          </cell>
        </row>
        <row r="423">
          <cell r="D423" t="str">
            <v>PROTEÇÃO DE GUIA</v>
          </cell>
          <cell r="F423">
            <v>3226.83</v>
          </cell>
          <cell r="G423">
            <v>1.2</v>
          </cell>
          <cell r="H423">
            <v>1920.73</v>
          </cell>
          <cell r="J423">
            <v>2</v>
          </cell>
          <cell r="L423">
            <v>0.7</v>
          </cell>
        </row>
        <row r="425">
          <cell r="A425" t="str">
            <v>3.7.8</v>
          </cell>
          <cell r="B425" t="str">
            <v>SINAPI-I MARCO 2025</v>
          </cell>
          <cell r="C425">
            <v>105004</v>
          </cell>
          <cell r="D425" t="str">
            <v>RAMPA DE ACESSIBILIDADE EM CONCRETO MOLDADO IN LOCO, EM CALÇADA NOVA COM LARGURA MENOR À 3,00 M, FCK 25MPA, COM PISO PODOTÁTIL. AF_03/2024</v>
          </cell>
          <cell r="E425" t="str">
            <v>M2</v>
          </cell>
          <cell r="F425">
            <v>497.85</v>
          </cell>
        </row>
        <row r="426">
          <cell r="D426" t="str">
            <v>RAMPA DE ACESSIBILIDADE</v>
          </cell>
          <cell r="F426">
            <v>497.85</v>
          </cell>
          <cell r="G426">
            <v>1.2</v>
          </cell>
          <cell r="H426">
            <v>7.2</v>
          </cell>
          <cell r="J426">
            <v>1.92073</v>
          </cell>
          <cell r="L426">
            <v>30</v>
          </cell>
        </row>
        <row r="428">
          <cell r="A428" t="str">
            <v>3.8</v>
          </cell>
          <cell r="B428" t="str">
            <v/>
          </cell>
          <cell r="C428" t="str">
            <v/>
          </cell>
          <cell r="D428" t="str">
            <v>DRENAGEM</v>
          </cell>
          <cell r="E428" t="str">
            <v/>
          </cell>
        </row>
        <row r="429">
          <cell r="A429" t="str">
            <v>3.8.1</v>
          </cell>
          <cell r="B429" t="str">
            <v>SINAPI-I MARCO 2025</v>
          </cell>
          <cell r="C429">
            <v>7761</v>
          </cell>
          <cell r="D429" t="str">
            <v>TUBO DE CONCRETO ARMADO PARA AGUAS PLUVIAIS, CLASSE PA-2, COM ENCAIXE PONTA E BOLSA, DIAMETRO NOMINAL DE 400 MM</v>
          </cell>
          <cell r="E429" t="str">
            <v>M</v>
          </cell>
          <cell r="F429">
            <v>96.04</v>
          </cell>
        </row>
        <row r="430">
          <cell r="D430" t="str">
            <v>TUBO DN 400MM</v>
          </cell>
          <cell r="F430">
            <v>96.04</v>
          </cell>
          <cell r="H430">
            <v>1920.73</v>
          </cell>
          <cell r="L430">
            <v>0.05</v>
          </cell>
        </row>
        <row r="432">
          <cell r="A432" t="str">
            <v>3.8.2</v>
          </cell>
          <cell r="B432" t="str">
            <v>SINAPI MARÇO 2025</v>
          </cell>
          <cell r="C432">
            <v>92809</v>
          </cell>
          <cell r="D432" t="str">
            <v>ASSENTAMENTO DE TUBO DE CONCRETO PARA REDES COLETORAS DE ÁGUAS PLUVIAIS, DIÂMETRO DE 400 MM, JUNTA RÍGIDA, INSTALADO EM LOCAL COM BAIXO NÍVEL DE INTERFERÊNCIAS (NÃO INCLUI FORNECIMENTO). AF_03/2024</v>
          </cell>
          <cell r="E432" t="str">
            <v>M</v>
          </cell>
          <cell r="F432">
            <v>96.04</v>
          </cell>
        </row>
        <row r="433">
          <cell r="D433" t="str">
            <v>ASSENTAMENTO DO TUBO DN 400MM</v>
          </cell>
          <cell r="F433">
            <v>96.04</v>
          </cell>
          <cell r="H433">
            <v>96.04</v>
          </cell>
        </row>
        <row r="435">
          <cell r="A435" t="str">
            <v>3.8.3</v>
          </cell>
          <cell r="B435" t="str">
            <v>SINAPI-I MARCO 2025</v>
          </cell>
          <cell r="C435">
            <v>7762</v>
          </cell>
          <cell r="D435" t="str">
            <v>TUBO DE CONCRETO ARMADO PARA AGUAS PLUVIAIS, CLASSE PA-2, COM ENCAIXE PONTA E BOLSA, DIAMETRO NOMINAL DE 600 MM</v>
          </cell>
          <cell r="E435" t="str">
            <v>M</v>
          </cell>
          <cell r="F435">
            <v>96.04</v>
          </cell>
        </row>
        <row r="436">
          <cell r="D436" t="str">
            <v>TUBO DN 600MM</v>
          </cell>
          <cell r="F436">
            <v>96.04</v>
          </cell>
          <cell r="H436">
            <v>1920.73</v>
          </cell>
          <cell r="L436">
            <v>0.05</v>
          </cell>
        </row>
        <row r="438">
          <cell r="A438" t="str">
            <v>3.8.4</v>
          </cell>
          <cell r="B438" t="str">
            <v>SINAPI MARÇO 2025</v>
          </cell>
          <cell r="C438">
            <v>92811</v>
          </cell>
          <cell r="D438" t="str">
            <v>ASSENTAMENTO DE TUBO DE CONCRETO PARA REDES COLETORAS DE ÁGUAS PLUVIAIS, DIÂMETRO DE 600 MM, JUNTA RÍGIDA, INSTALADO EM LOCAL COM BAIXO NÍVEL DE INTERFERÊNCIAS (NÃO INCLUI FORNECIMENTO). AF_03/2024</v>
          </cell>
          <cell r="E438" t="str">
            <v>M</v>
          </cell>
          <cell r="F438">
            <v>96.04</v>
          </cell>
        </row>
        <row r="439">
          <cell r="D439" t="str">
            <v>ASSENTAMENTO DO TUBO DN 600MM</v>
          </cell>
          <cell r="F439">
            <v>96.04</v>
          </cell>
          <cell r="H439">
            <v>96.04</v>
          </cell>
        </row>
        <row r="441">
          <cell r="A441" t="str">
            <v>3.8.5</v>
          </cell>
          <cell r="B441" t="str">
            <v>SINAPI-I MARCO 2025</v>
          </cell>
          <cell r="C441">
            <v>12572</v>
          </cell>
          <cell r="D441" t="str">
            <v>TUBO DE CONCRETO ARMADO PARA AGUAS PLUVIAIS, CLASSE PA-3, COM ENCAIXE PONTA E BOLSA, DIAMETRO NOMINAL DE 1000 MM</v>
          </cell>
          <cell r="E441" t="str">
            <v>M</v>
          </cell>
          <cell r="F441">
            <v>96.04</v>
          </cell>
        </row>
        <row r="442">
          <cell r="D442" t="str">
            <v>TUBO DN 1000MM</v>
          </cell>
          <cell r="F442">
            <v>96.04</v>
          </cell>
          <cell r="H442">
            <v>1920.73</v>
          </cell>
          <cell r="L442">
            <v>0.05</v>
          </cell>
        </row>
        <row r="444">
          <cell r="A444" t="str">
            <v>3.8.6</v>
          </cell>
          <cell r="B444" t="str">
            <v>SINAPI MARÇO 2025</v>
          </cell>
          <cell r="C444">
            <v>92815</v>
          </cell>
          <cell r="D444" t="str">
            <v>ASSENTAMENTO DE TUBO DE CONCRETO PARA REDES COLETORAS DE ÁGUAS PLUVIAIS, DIÂMETRO DE 1000 MM, JUNTA RÍGIDA, INSTALADO EM LOCAL COM BAIXO NÍVEL DE INTERFERÊNCIAS (NÃO INCLUI FORNECIMENTO). AF_03/2024</v>
          </cell>
          <cell r="E444" t="str">
            <v>M</v>
          </cell>
          <cell r="F444">
            <v>96.04</v>
          </cell>
        </row>
        <row r="445">
          <cell r="D445" t="str">
            <v>ASSENTAMENTO DO TUBO DN 1000MM</v>
          </cell>
          <cell r="F445">
            <v>96.04</v>
          </cell>
          <cell r="H445">
            <v>96.04</v>
          </cell>
        </row>
        <row r="447">
          <cell r="A447" t="str">
            <v>3.8.7</v>
          </cell>
          <cell r="B447" t="str">
            <v>SINAPI MARÇO 2025</v>
          </cell>
          <cell r="C447">
            <v>102329</v>
          </cell>
          <cell r="D447" t="str">
            <v>ESCAVAÇÃO MECANIZADA DE VALA COM PROF. MAIOR QUE 1,5 M ATÉ 3,0 M (MÉDIA MONTANTE E JUSANTE/UMA COMPOSIÇÃO POR TRECHO), RETROESCAV. (0,26 M3), LARG. DE 0,8 M A 1,5 M, EM SOLO DE 2A CATEGORIA, EM LOCAIS COM BAIXO NÍVEL DE INTERFERÊNCIA. AF_09/2024</v>
          </cell>
          <cell r="E447" t="str">
            <v>M3</v>
          </cell>
          <cell r="F447">
            <v>259.31</v>
          </cell>
        </row>
        <row r="448">
          <cell r="D448" t="str">
            <v>TUBO DN 400MM</v>
          </cell>
          <cell r="F448">
            <v>40.340000000000003</v>
          </cell>
          <cell r="G448">
            <v>0.6</v>
          </cell>
          <cell r="H448">
            <v>96.04</v>
          </cell>
          <cell r="I448">
            <v>0.7</v>
          </cell>
        </row>
        <row r="449">
          <cell r="D449" t="str">
            <v>TUBO DN 600MM</v>
          </cell>
          <cell r="F449">
            <v>69.150000000000006</v>
          </cell>
          <cell r="G449">
            <v>0.8</v>
          </cell>
          <cell r="H449">
            <v>96.04</v>
          </cell>
          <cell r="I449">
            <v>0.9</v>
          </cell>
        </row>
        <row r="450">
          <cell r="D450" t="str">
            <v>TUBO DN 1000MM</v>
          </cell>
          <cell r="F450">
            <v>149.82</v>
          </cell>
          <cell r="G450">
            <v>1.2</v>
          </cell>
          <cell r="H450">
            <v>96.04</v>
          </cell>
          <cell r="I450">
            <v>1.3</v>
          </cell>
        </row>
        <row r="452">
          <cell r="A452" t="str">
            <v>3.8.8</v>
          </cell>
          <cell r="B452" t="str">
            <v>SINAPI MARÇO 2025</v>
          </cell>
          <cell r="C452">
            <v>94342</v>
          </cell>
          <cell r="D452" t="str">
            <v>ATERRO MANUAL DE VALAS COM AREIA PARA ATERRO. AF_08/2023</v>
          </cell>
          <cell r="E452" t="str">
            <v>M3</v>
          </cell>
          <cell r="F452">
            <v>144.06</v>
          </cell>
        </row>
        <row r="453">
          <cell r="D453" t="str">
            <v>ESCAVADO</v>
          </cell>
          <cell r="F453">
            <v>259.31</v>
          </cell>
          <cell r="K453" t="str">
            <v>ÁREA DO TUBO</v>
          </cell>
        </row>
        <row r="454">
          <cell r="D454" t="str">
            <v>DESCONTO DO TUBO DN 400MM</v>
          </cell>
          <cell r="F454">
            <v>-12.49</v>
          </cell>
          <cell r="H454">
            <v>96.04</v>
          </cell>
          <cell r="K454">
            <v>0.13</v>
          </cell>
        </row>
        <row r="455">
          <cell r="D455" t="str">
            <v>DESCONTO DO TUBO DN 600MM</v>
          </cell>
          <cell r="F455">
            <v>-26.89</v>
          </cell>
          <cell r="H455">
            <v>96.04</v>
          </cell>
          <cell r="K455">
            <v>0.28000000000000003</v>
          </cell>
        </row>
        <row r="456">
          <cell r="D456" t="str">
            <v>DESCONTO DO TUBO DN 1000MM</v>
          </cell>
          <cell r="F456">
            <v>-75.87</v>
          </cell>
          <cell r="H456">
            <v>96.04</v>
          </cell>
          <cell r="K456">
            <v>0.79</v>
          </cell>
        </row>
        <row r="458">
          <cell r="A458" t="str">
            <v>3.8.9</v>
          </cell>
          <cell r="B458" t="str">
            <v>SINAPI MARÇO 2025</v>
          </cell>
          <cell r="C458">
            <v>100975</v>
          </cell>
          <cell r="D458" t="str">
            <v>CARGA, MANOBRA E DESCARGA DE SOLOS E MATERIAIS GRANULARES EM CAMINHÃO BASCULANTE 14 M³ - CARGA COM PÁ CARREGADEIRA (CAÇAMBA DE 1,7 A 2,8 M³ / 128 HP) E DESCARGA LIVRE (UNIDADE: M3). AF_07/2020</v>
          </cell>
          <cell r="E458" t="str">
            <v>M3</v>
          </cell>
          <cell r="F458">
            <v>324.14</v>
          </cell>
          <cell r="J458" t="str">
            <v>EMPOLAMENTO</v>
          </cell>
        </row>
        <row r="459">
          <cell r="D459" t="str">
            <v>MATERIAL ESCAVADO</v>
          </cell>
          <cell r="F459">
            <v>324.14</v>
          </cell>
          <cell r="J459">
            <v>1.25</v>
          </cell>
          <cell r="M459">
            <v>259.31</v>
          </cell>
        </row>
        <row r="461">
          <cell r="A461" t="str">
            <v>3.8.10</v>
          </cell>
          <cell r="B461" t="str">
            <v>SINAPI MARÇO 2025</v>
          </cell>
          <cell r="C461">
            <v>95876</v>
          </cell>
          <cell r="D461" t="str">
            <v>TRANSPORTE COM CAMINHÃO BASCULANTE DE 14 M³, EM VIA URBANA PAVIMENTADA, DMT ATÉ 30 KM (UNIDADE: M3XKM). AF_07/2020</v>
          </cell>
          <cell r="E461" t="str">
            <v>M3XKM</v>
          </cell>
          <cell r="F461">
            <v>4862.1000000000004</v>
          </cell>
          <cell r="H461" t="str">
            <v>KM</v>
          </cell>
          <cell r="M461" t="str">
            <v>CARGA</v>
          </cell>
        </row>
        <row r="462">
          <cell r="D462" t="str">
            <v>TRANSPORTE DA CARGA</v>
          </cell>
          <cell r="F462">
            <v>4862.1000000000004</v>
          </cell>
          <cell r="H462">
            <v>15</v>
          </cell>
          <cell r="M462">
            <v>324.14</v>
          </cell>
        </row>
        <row r="464">
          <cell r="A464" t="str">
            <v>3.8.11</v>
          </cell>
          <cell r="B464" t="str">
            <v>SINAPI MARÇO 2025</v>
          </cell>
          <cell r="C464">
            <v>97951</v>
          </cell>
          <cell r="D464" t="str">
            <v>CAIXA PARA BOCA DE LOBO COMBINADA COM GRELHA RETANGULAR, EM ALVENARIA COM TIJOLOS CERÂMICOS MACIÇOS, DIMENSÕES INTERNAS: 1,3X1X1,2 M. AF_12/2020</v>
          </cell>
          <cell r="E464" t="str">
            <v>UN</v>
          </cell>
          <cell r="F464">
            <v>19</v>
          </cell>
        </row>
        <row r="465">
          <cell r="D465" t="str">
            <v>CAIXA PARA A BOCA 1,3 X 1 X 1,2 M</v>
          </cell>
          <cell r="F465">
            <v>19</v>
          </cell>
          <cell r="H465">
            <v>1920.73</v>
          </cell>
          <cell r="L465">
            <v>0.01</v>
          </cell>
        </row>
        <row r="467">
          <cell r="A467" t="str">
            <v>3.8.12</v>
          </cell>
          <cell r="B467" t="str">
            <v>SICRO JAN / 25</v>
          </cell>
          <cell r="C467">
            <v>804121</v>
          </cell>
          <cell r="D467" t="str">
            <v>BOCA DE BSTC D = 1,00 M - ESCONSIDADE 0° - AREIA E BRITA COMERCIAIS - ALAS RETAS</v>
          </cell>
          <cell r="E467" t="str">
            <v>UN</v>
          </cell>
          <cell r="F467">
            <v>19</v>
          </cell>
        </row>
        <row r="468">
          <cell r="D468" t="str">
            <v>BOCA DE BSTC D = 1,00 M</v>
          </cell>
          <cell r="F468">
            <v>19</v>
          </cell>
          <cell r="H468">
            <v>1920.73</v>
          </cell>
          <cell r="L468">
            <v>0.01</v>
          </cell>
        </row>
        <row r="470">
          <cell r="A470" t="str">
            <v>3.8.13</v>
          </cell>
          <cell r="B470" t="str">
            <v>ORSE MARÇO 2025</v>
          </cell>
          <cell r="C470">
            <v>10224</v>
          </cell>
          <cell r="D470" t="str">
            <v>CANALETA DE DRENAGEM EM CONCRETO, DIMENSÕES INTERNAS 40 X 50CM, COM TAMPA DE CONCRETO, INCLUSIVE ESCAVAÇÃO MANUAL</v>
          </cell>
          <cell r="E470" t="str">
            <v>M</v>
          </cell>
          <cell r="F470">
            <v>96.04</v>
          </cell>
        </row>
        <row r="471">
          <cell r="D471" t="str">
            <v>CANALETA</v>
          </cell>
          <cell r="F471">
            <v>96.04</v>
          </cell>
          <cell r="H471">
            <v>1920.73</v>
          </cell>
          <cell r="L471">
            <v>0.05</v>
          </cell>
        </row>
        <row r="473">
          <cell r="A473" t="str">
            <v>3.8.14</v>
          </cell>
          <cell r="B473" t="str">
            <v>SINAPI MARÇO 2025</v>
          </cell>
          <cell r="C473">
            <v>89512</v>
          </cell>
          <cell r="D473" t="str">
            <v>TUBO PVC, SÉRIE R, ÁGUA PLUVIAL, DN 100 MM, FORNECIDO E INSTALADO EM RAMAL DE ENCAMINHAMENTO. AF_06/2022</v>
          </cell>
          <cell r="E473" t="str">
            <v>M</v>
          </cell>
          <cell r="F473">
            <v>192.07</v>
          </cell>
        </row>
        <row r="474">
          <cell r="D474" t="str">
            <v>RECUPERAÇÃO DE TUBULAÇÃO DANIFICADA</v>
          </cell>
          <cell r="F474">
            <v>192.07</v>
          </cell>
          <cell r="H474">
            <v>1920.73</v>
          </cell>
          <cell r="J474">
            <v>2</v>
          </cell>
          <cell r="L474">
            <v>0.05</v>
          </cell>
        </row>
        <row r="476">
          <cell r="A476" t="str">
            <v>3.8.15</v>
          </cell>
          <cell r="B476" t="str">
            <v>SINAPI MARÇO 2025</v>
          </cell>
          <cell r="C476">
            <v>104166</v>
          </cell>
          <cell r="D476" t="str">
            <v>TUBO PVC, SÉRIE R, ÁGUA PLUVIAL, DN 150 MM, FORNECIDO E INSTALADO EM RAMAL DE ENCAMINHAMENTO. AF_06/2022</v>
          </cell>
          <cell r="E476" t="str">
            <v>M</v>
          </cell>
          <cell r="F476">
            <v>115.24</v>
          </cell>
        </row>
        <row r="477">
          <cell r="D477" t="str">
            <v>RECUPERAÇÃO DE TUBULAÇÃO DANIFICADA</v>
          </cell>
          <cell r="F477">
            <v>115.24</v>
          </cell>
          <cell r="H477">
            <v>1920.73</v>
          </cell>
          <cell r="J477">
            <v>2</v>
          </cell>
          <cell r="L477">
            <v>0.03</v>
          </cell>
        </row>
        <row r="479">
          <cell r="A479" t="str">
            <v>3.8.16</v>
          </cell>
          <cell r="B479" t="str">
            <v>SINAPI MARÇO 2025</v>
          </cell>
          <cell r="C479">
            <v>99251</v>
          </cell>
          <cell r="D479" t="str">
            <v>CAIXA ENTERRADA HIDRÁULICA RETANGULAR EM ALVENARIA COM TIJOLOS CERÂMICOS MACIÇOS, DIMENSÕES INTERNAS: 0,4X0,4X0,4 M PARA REDE DE DRENAGEM. AF_12/2020</v>
          </cell>
          <cell r="E479" t="str">
            <v>UN</v>
          </cell>
          <cell r="F479">
            <v>51</v>
          </cell>
        </row>
        <row r="480">
          <cell r="D480" t="str">
            <v>CAIXA DE PASSAGEM</v>
          </cell>
          <cell r="F480">
            <v>51</v>
          </cell>
          <cell r="J480">
            <v>51</v>
          </cell>
        </row>
        <row r="482">
          <cell r="A482" t="str">
            <v>3.9</v>
          </cell>
          <cell r="B482" t="str">
            <v/>
          </cell>
          <cell r="C482" t="str">
            <v/>
          </cell>
          <cell r="D482" t="str">
            <v>SINALIZAÇÃO VIÁRIA VERTICAL</v>
          </cell>
          <cell r="E482" t="str">
            <v/>
          </cell>
        </row>
        <row r="483">
          <cell r="A483" t="str">
            <v>3.9.1</v>
          </cell>
          <cell r="B483" t="str">
            <v>SICRO JAN / 25</v>
          </cell>
          <cell r="C483">
            <v>5213444</v>
          </cell>
          <cell r="D483" t="str">
            <v>PLACA DE REGULAMENTAÇÃO EM AÇO, R1 LADO 0,248 M - PELÍCULA RETRORREFLETIVA TIPO I + SI - FORNECIMENTO E IMPLANTAÇÃO</v>
          </cell>
          <cell r="E483" t="str">
            <v>UN</v>
          </cell>
          <cell r="F483">
            <v>30</v>
          </cell>
        </row>
        <row r="484">
          <cell r="D484" t="str">
            <v>PLACA R1</v>
          </cell>
          <cell r="F484">
            <v>30</v>
          </cell>
          <cell r="J484">
            <v>15</v>
          </cell>
          <cell r="L484">
            <v>2</v>
          </cell>
        </row>
        <row r="486">
          <cell r="A486" t="str">
            <v>3.9.2</v>
          </cell>
          <cell r="B486" t="str">
            <v>SICRO JAN / 25</v>
          </cell>
          <cell r="C486">
            <v>5213855</v>
          </cell>
          <cell r="D486" t="str">
            <v>SUPORTE METÁLICO GALVANIZADO PARA PLACA DE REGULAMENTAÇÃO - R1 - LADO DE 0,248 M - FORNECIMENTO E IMPLANTAÇÃO</v>
          </cell>
          <cell r="E486" t="str">
            <v>UN</v>
          </cell>
          <cell r="F486">
            <v>30</v>
          </cell>
        </row>
        <row r="487">
          <cell r="D487" t="str">
            <v>PLACA R1</v>
          </cell>
          <cell r="F487">
            <v>30</v>
          </cell>
          <cell r="J487">
            <v>30</v>
          </cell>
        </row>
        <row r="489">
          <cell r="A489" t="str">
            <v>3.9.3</v>
          </cell>
          <cell r="B489" t="str">
            <v>SICRO JAN / 25</v>
          </cell>
          <cell r="C489">
            <v>5213464</v>
          </cell>
          <cell r="D489" t="str">
            <v>PLACA DE ADVERTÊNCIA EM AÇO, LADO DE 0,60 M - PELÍCULA RETRORREFLETIVA TIPO I + SI - FORNECIMENTO E IMPLANTAÇÃO</v>
          </cell>
          <cell r="E489" t="str">
            <v>UN</v>
          </cell>
          <cell r="F489">
            <v>12</v>
          </cell>
        </row>
        <row r="490">
          <cell r="D490" t="str">
            <v>PLACA DE ADVERTÊNCIA</v>
          </cell>
          <cell r="F490">
            <v>12</v>
          </cell>
          <cell r="J490">
            <v>6</v>
          </cell>
          <cell r="L490">
            <v>2</v>
          </cell>
        </row>
        <row r="492">
          <cell r="A492" t="str">
            <v>3.9.4</v>
          </cell>
          <cell r="B492" t="str">
            <v>SICRO JAN / 25</v>
          </cell>
          <cell r="C492">
            <v>5213863</v>
          </cell>
          <cell r="D492" t="str">
            <v>SUPORTE METÁLICO GALVANIZADO PARA PLACA DE ADVERTÊNCIA OU REGULAMENTAÇÃO - LADO OU DIÂMETRO DE 0,60 M - FORNECIMENTO E IMPLANTAÇÃO</v>
          </cell>
          <cell r="E492" t="str">
            <v>UN</v>
          </cell>
          <cell r="F492">
            <v>42</v>
          </cell>
        </row>
        <row r="493">
          <cell r="D493" t="str">
            <v>PLACA DE ADVERTÊNCIA</v>
          </cell>
          <cell r="F493">
            <v>12</v>
          </cell>
          <cell r="J493">
            <v>12</v>
          </cell>
        </row>
        <row r="494">
          <cell r="D494" t="str">
            <v>PLACA DE REGULAMENTAÇÃO</v>
          </cell>
          <cell r="F494">
            <v>30</v>
          </cell>
          <cell r="J494">
            <v>30</v>
          </cell>
        </row>
        <row r="496">
          <cell r="A496" t="str">
            <v>3.9.5</v>
          </cell>
          <cell r="B496" t="str">
            <v>SICRO JAN / 25</v>
          </cell>
          <cell r="C496">
            <v>5213440</v>
          </cell>
          <cell r="D496" t="str">
            <v>PLACA DE REGULAMENTAÇÃO EM AÇO D = 0,60 M - PELÍCULA RETRORREFLETIVA TIPO I + SI - FORNECIMENTO E IMPLANTAÇÃO</v>
          </cell>
          <cell r="E496" t="str">
            <v>UN</v>
          </cell>
          <cell r="F496">
            <v>30</v>
          </cell>
        </row>
        <row r="497">
          <cell r="D497" t="str">
            <v>PLACA DE REGULAMENTAÇÃO</v>
          </cell>
          <cell r="F497">
            <v>30</v>
          </cell>
          <cell r="J497">
            <v>15</v>
          </cell>
          <cell r="L497">
            <v>2</v>
          </cell>
        </row>
        <row r="499">
          <cell r="A499" t="str">
            <v>3.9.6</v>
          </cell>
          <cell r="B499" t="str">
            <v>SICRO JAN / 25</v>
          </cell>
          <cell r="C499">
            <v>5213448</v>
          </cell>
          <cell r="D499" t="str">
            <v>PLACA DE REGULAMENTAÇÃO EM AÇO, R2 LADO 0,60 M - PELÍCULA RETRORREFLETIVA TIPO I + SI - FORNECIMENTO E IMPLANTAÇÃO</v>
          </cell>
          <cell r="E499" t="str">
            <v>UN</v>
          </cell>
          <cell r="F499">
            <v>4</v>
          </cell>
        </row>
        <row r="500">
          <cell r="D500" t="str">
            <v>PLACA R2</v>
          </cell>
          <cell r="F500">
            <v>4</v>
          </cell>
          <cell r="J500">
            <v>2</v>
          </cell>
          <cell r="L500">
            <v>2</v>
          </cell>
        </row>
        <row r="502">
          <cell r="A502" t="str">
            <v>3.9.7</v>
          </cell>
          <cell r="B502" t="str">
            <v>SICRO JAN / 25</v>
          </cell>
          <cell r="C502">
            <v>5213859</v>
          </cell>
          <cell r="D502" t="str">
            <v>SUPORTE METÁLICO GALVANIZADO PARA PLACA DE REGULAMENTAÇÃO - R2 - LADO DE 0,60 M - FORNECIMENTO E IMPLANTAÇÃO</v>
          </cell>
          <cell r="E502" t="str">
            <v>UN</v>
          </cell>
          <cell r="F502">
            <v>4</v>
          </cell>
        </row>
        <row r="503">
          <cell r="D503" t="str">
            <v>PLACA R2</v>
          </cell>
          <cell r="F503">
            <v>4</v>
          </cell>
          <cell r="J503">
            <v>4</v>
          </cell>
        </row>
        <row r="505">
          <cell r="A505" t="str">
            <v>3.9.8</v>
          </cell>
          <cell r="B505" t="str">
            <v>COMPOSIÇÃO</v>
          </cell>
          <cell r="C505" t="str">
            <v>CPU 006</v>
          </cell>
          <cell r="D505"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505" t="str">
            <v>UN</v>
          </cell>
          <cell r="F505">
            <v>10</v>
          </cell>
        </row>
        <row r="506">
          <cell r="D506" t="str">
            <v>PLACA DE IDENTIFICAÇÃO DE RUA</v>
          </cell>
          <cell r="F506">
            <v>10</v>
          </cell>
          <cell r="J506">
            <v>25.61</v>
          </cell>
          <cell r="L506">
            <v>0.4</v>
          </cell>
        </row>
        <row r="508">
          <cell r="A508" t="str">
            <v>3.9.9</v>
          </cell>
          <cell r="B508" t="str">
            <v>COMPOSIÇÃO</v>
          </cell>
          <cell r="C508" t="str">
            <v>CPU 007</v>
          </cell>
          <cell r="D508"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508" t="str">
            <v>UN</v>
          </cell>
          <cell r="F508">
            <v>15</v>
          </cell>
        </row>
        <row r="509">
          <cell r="D509" t="str">
            <v>PLACA DE IDENTIFICAÇÃO DE RUA</v>
          </cell>
          <cell r="F509">
            <v>15</v>
          </cell>
          <cell r="J509">
            <v>25.61</v>
          </cell>
          <cell r="L509">
            <v>0.6</v>
          </cell>
        </row>
        <row r="511">
          <cell r="A511" t="str">
            <v>3.10</v>
          </cell>
          <cell r="B511" t="str">
            <v/>
          </cell>
          <cell r="C511" t="str">
            <v/>
          </cell>
          <cell r="D511" t="str">
            <v>SERVIÇOS COMPLEMENTARES E SINALIZAÇÃO DE OBRA</v>
          </cell>
          <cell r="E511" t="str">
            <v/>
          </cell>
        </row>
        <row r="512">
          <cell r="A512" t="str">
            <v>3.10.1</v>
          </cell>
          <cell r="B512" t="str">
            <v>SINAPI-I MARCO 2025</v>
          </cell>
          <cell r="C512">
            <v>10848</v>
          </cell>
          <cell r="D512" t="str">
            <v>PLACA DE INAUGURACAO METALICA, *40* CM X *60* CM</v>
          </cell>
          <cell r="E512" t="str">
            <v>UN</v>
          </cell>
          <cell r="F512">
            <v>19</v>
          </cell>
        </row>
        <row r="513">
          <cell r="D513" t="str">
            <v>PLACA DE INAUGURAÇÃO</v>
          </cell>
          <cell r="F513">
            <v>19</v>
          </cell>
          <cell r="J513">
            <v>19</v>
          </cell>
        </row>
        <row r="515">
          <cell r="A515" t="str">
            <v>3.10.2</v>
          </cell>
          <cell r="B515" t="str">
            <v>SICRO JAN / 25</v>
          </cell>
          <cell r="C515">
            <v>5213834</v>
          </cell>
          <cell r="D515" t="str">
            <v>BARREIRA PLÁSTICA PARA CANALIZAÇÃO DE TRÂNSITO - 60 X 45 X 60 CM - UTILIZAÇÃO DE 600 CICLOS - FORNECIMENTO, 01 IMPLANTAÇÃO E 01 RETIRADA DIÁRIA</v>
          </cell>
          <cell r="E515" t="str">
            <v>UN.DIA</v>
          </cell>
          <cell r="F515">
            <v>968</v>
          </cell>
          <cell r="H515" t="str">
            <v>MESES</v>
          </cell>
          <cell r="I515" t="str">
            <v>DIA</v>
          </cell>
          <cell r="J515" t="str">
            <v>QTDE</v>
          </cell>
          <cell r="L515" t="str">
            <v>INCIDÊNCIA</v>
          </cell>
        </row>
        <row r="516">
          <cell r="D516" t="str">
            <v>SINALIZAÇÃO DE OBRA</v>
          </cell>
          <cell r="F516">
            <v>968</v>
          </cell>
          <cell r="H516">
            <v>11</v>
          </cell>
          <cell r="I516">
            <v>22</v>
          </cell>
          <cell r="J516">
            <v>8</v>
          </cell>
          <cell r="L516">
            <v>0.5</v>
          </cell>
        </row>
        <row r="518">
          <cell r="A518" t="str">
            <v>3.10.3</v>
          </cell>
          <cell r="B518" t="str">
            <v>SICRO JAN / 25</v>
          </cell>
          <cell r="C518">
            <v>5213838</v>
          </cell>
          <cell r="D518" t="str">
            <v>CILINDRO CANALIZADOR DE TRÁFEGO COM BASE QUADRADA DE 111 X 56 X 56 CM - UTILIZAÇÃO DE 600 CICLOS - FORNECIMENTO, 01 IMPLANTAÇÃO E 01 RETIRADA DIÁRIA</v>
          </cell>
          <cell r="E518" t="str">
            <v>UN.DIA</v>
          </cell>
          <cell r="F518">
            <v>968</v>
          </cell>
          <cell r="H518" t="str">
            <v>MESES</v>
          </cell>
          <cell r="I518" t="str">
            <v>DIA</v>
          </cell>
          <cell r="J518" t="str">
            <v>QTDE</v>
          </cell>
          <cell r="L518" t="str">
            <v>INCIDÊNCIA</v>
          </cell>
        </row>
        <row r="519">
          <cell r="D519" t="str">
            <v>SINALIZAÇÃO DE OBRA</v>
          </cell>
          <cell r="F519">
            <v>968</v>
          </cell>
          <cell r="H519">
            <v>11</v>
          </cell>
          <cell r="I519">
            <v>22</v>
          </cell>
          <cell r="J519">
            <v>8</v>
          </cell>
          <cell r="L519">
            <v>0.5</v>
          </cell>
        </row>
        <row r="521">
          <cell r="A521" t="str">
            <v>3.10.4</v>
          </cell>
          <cell r="B521" t="str">
            <v>SINAPI MARÇO 2025</v>
          </cell>
          <cell r="C521">
            <v>104790</v>
          </cell>
          <cell r="D521" t="str">
            <v>DEMOLIÇÃO DE PISO DE CONCRETO SIMPLES, DE FORMA MECANIZADA COM MARTELETE, SEM REAPROVEITAMENTO. AF_09/2023</v>
          </cell>
          <cell r="E521" t="str">
            <v>M3</v>
          </cell>
          <cell r="F521">
            <v>5.15</v>
          </cell>
        </row>
        <row r="522">
          <cell r="D522" t="str">
            <v>DEMOLIÇÃO</v>
          </cell>
          <cell r="F522">
            <v>5.15</v>
          </cell>
          <cell r="M522">
            <v>5.15</v>
          </cell>
        </row>
        <row r="524">
          <cell r="A524" t="str">
            <v>3.10.5</v>
          </cell>
          <cell r="B524" t="str">
            <v>SICRO JAN / 25</v>
          </cell>
          <cell r="C524">
            <v>5219544</v>
          </cell>
          <cell r="D524" t="str">
            <v>CAVALETE EM PERFIL METÁLICO PARA PLACA DE SINALIZAÇÃO - 1,00 M X 1,00 M - CONFECÇÃO</v>
          </cell>
          <cell r="E524" t="str">
            <v>UN</v>
          </cell>
          <cell r="F524">
            <v>24</v>
          </cell>
          <cell r="I524" t="str">
            <v>QTDE DE VIAS</v>
          </cell>
          <cell r="J524" t="str">
            <v>QTDE</v>
          </cell>
        </row>
        <row r="525">
          <cell r="D525" t="str">
            <v>SINALIZAÇÃO DE OBRA</v>
          </cell>
          <cell r="F525">
            <v>24</v>
          </cell>
          <cell r="I525">
            <v>6</v>
          </cell>
          <cell r="J525">
            <v>4</v>
          </cell>
        </row>
        <row r="527">
          <cell r="A527" t="str">
            <v>3.10.6</v>
          </cell>
          <cell r="B527" t="str">
            <v>SICRO JAN / 25</v>
          </cell>
          <cell r="C527">
            <v>5213417</v>
          </cell>
          <cell r="D527" t="str">
            <v>PLACA EM AÇO Nº 16 GALVANIZADO COM PELÍCULA RETRORREFLETIVA TIPO I + III - CONFECÇÃO</v>
          </cell>
          <cell r="E527" t="str">
            <v>M²</v>
          </cell>
          <cell r="F527">
            <v>19.2</v>
          </cell>
          <cell r="H527" t="str">
            <v>COMPR.</v>
          </cell>
          <cell r="I527" t="str">
            <v>ALTURA</v>
          </cell>
          <cell r="J527" t="str">
            <v>CAVALETE</v>
          </cell>
        </row>
        <row r="528">
          <cell r="D528" t="str">
            <v>SINALIZAÇÃO DE OBRA</v>
          </cell>
          <cell r="F528">
            <v>19.2</v>
          </cell>
          <cell r="H528">
            <v>1</v>
          </cell>
          <cell r="I528">
            <v>0.8</v>
          </cell>
          <cell r="J528">
            <v>24</v>
          </cell>
        </row>
        <row r="530">
          <cell r="A530" t="str">
            <v>3.10.7</v>
          </cell>
          <cell r="B530" t="str">
            <v>SICRO JAN / 25</v>
          </cell>
          <cell r="C530">
            <v>5502972</v>
          </cell>
          <cell r="D530" t="str">
            <v>ESCAVAÇÃO DE VALA EM MATERIAL DE 3ª CATEGORIA - RESISTÊNCIA À COMPRESSÃO ACIMA DE 110 MPA - COM ESCAVADEIRA E ROMPEDOR HIDRÁULICO 1.700 KG</v>
          </cell>
          <cell r="E530" t="str">
            <v>M³</v>
          </cell>
          <cell r="F530">
            <v>4.17</v>
          </cell>
        </row>
        <row r="531">
          <cell r="D531" t="str">
            <v>ESCAVAÇÃO DE MATERIAL (3ª CATEGORIA)</v>
          </cell>
          <cell r="F531">
            <v>4.17</v>
          </cell>
          <cell r="M531">
            <v>4.17</v>
          </cell>
        </row>
        <row r="533">
          <cell r="A533" t="str">
            <v>3.10.8</v>
          </cell>
          <cell r="B533" t="str">
            <v>SINAPI MARÇO 2025</v>
          </cell>
          <cell r="C533">
            <v>103310</v>
          </cell>
          <cell r="D533" t="str">
            <v>INSTALAÇÃO DE LIXEIRA METÁLICA DUPLA, CAPACIDADE DE 60 L, EM TUBO DE AÇO CARBONO E CESTOS EM CHAPA DE AÇO COM PINTURA ELETROSTÁTICA, SOBRE SOLO. AF_11/2021</v>
          </cell>
          <cell r="E533" t="str">
            <v>UN</v>
          </cell>
          <cell r="F533">
            <v>36</v>
          </cell>
          <cell r="I533" t="str">
            <v>QTDE DE VIAS</v>
          </cell>
          <cell r="J533" t="str">
            <v>QTDE</v>
          </cell>
        </row>
        <row r="534">
          <cell r="D534" t="str">
            <v>LIXEIRA</v>
          </cell>
          <cell r="F534">
            <v>36</v>
          </cell>
          <cell r="I534">
            <v>6</v>
          </cell>
          <cell r="J534">
            <v>6</v>
          </cell>
        </row>
        <row r="536">
          <cell r="A536" t="str">
            <v>3.10.9</v>
          </cell>
          <cell r="B536" t="str">
            <v>SICRO JAN / 25</v>
          </cell>
          <cell r="C536">
            <v>5213850</v>
          </cell>
          <cell r="D536" t="str">
            <v>OPERAÇÃO DE SINALIZAÇÃO POR BANDEIROLA DE TECIDO OU COM PLACA METÁLICA</v>
          </cell>
          <cell r="E536" t="str">
            <v>H</v>
          </cell>
          <cell r="F536">
            <v>1408</v>
          </cell>
        </row>
        <row r="537">
          <cell r="D537" t="str">
            <v>SINALIZAÇÃO DE OBRA</v>
          </cell>
          <cell r="F537">
            <v>1408</v>
          </cell>
          <cell r="J537">
            <v>1408</v>
          </cell>
        </row>
        <row r="539">
          <cell r="A539" t="str">
            <v>3.10.10</v>
          </cell>
          <cell r="B539" t="str">
            <v>SICRO JAN / 25</v>
          </cell>
          <cell r="C539">
            <v>5213835</v>
          </cell>
          <cell r="D539" t="str">
            <v>CONE PLÁSTICO PARA CANALIZAÇÃO DE TRÂNSITO - UTILIZAÇÃO DE 150 CICLOS - FORNECIMENTO, 01 IMPLANTAÇÃO E 01 RETIRADA DIÁRIA</v>
          </cell>
          <cell r="E539" t="str">
            <v>UN.DIA</v>
          </cell>
          <cell r="F539">
            <v>660</v>
          </cell>
          <cell r="I539" t="str">
            <v>DIA</v>
          </cell>
          <cell r="J539" t="str">
            <v>QTDE</v>
          </cell>
        </row>
        <row r="540">
          <cell r="D540" t="str">
            <v>SINALIZAÇÃO DE OBRA</v>
          </cell>
          <cell r="F540">
            <v>660</v>
          </cell>
          <cell r="I540">
            <v>22</v>
          </cell>
          <cell r="J540">
            <v>30</v>
          </cell>
        </row>
        <row r="542">
          <cell r="A542" t="str">
            <v>3.10.11</v>
          </cell>
          <cell r="B542" t="str">
            <v>SICRO JAN / 25</v>
          </cell>
          <cell r="C542">
            <v>5212557</v>
          </cell>
          <cell r="D542" t="str">
            <v>PLACA DE REGULAMENTAÇÃO PARA SINALIZAÇÃO DE OBRAS MONTADA EM SUPORTE METÁLICO MÓVEL - D = 1,00 M - UTILIZAÇÃO DE 600 CICLOS - FORNECIMENTO, 01 IMPLANTAÇÃO E 01 RETIRADA DIÁRIA</v>
          </cell>
          <cell r="E542" t="str">
            <v>UN.DIA</v>
          </cell>
          <cell r="F542">
            <v>145</v>
          </cell>
          <cell r="H542" t="str">
            <v>MESES</v>
          </cell>
          <cell r="I542" t="str">
            <v>DIA</v>
          </cell>
          <cell r="J542" t="str">
            <v>QTDE</v>
          </cell>
          <cell r="L542" t="str">
            <v>INCIDÊNCIA</v>
          </cell>
        </row>
        <row r="543">
          <cell r="D543" t="str">
            <v>SINALIZAÇÃO DE OBRA</v>
          </cell>
          <cell r="F543">
            <v>145</v>
          </cell>
          <cell r="H543">
            <v>11</v>
          </cell>
          <cell r="I543">
            <v>22</v>
          </cell>
          <cell r="J543">
            <v>2</v>
          </cell>
          <cell r="L543">
            <v>0.3</v>
          </cell>
        </row>
        <row r="545">
          <cell r="A545" t="str">
            <v>3.10.12</v>
          </cell>
          <cell r="B545" t="str">
            <v>SICRO JAN / 25</v>
          </cell>
          <cell r="C545">
            <v>5212560</v>
          </cell>
          <cell r="D545" t="str">
            <v>PLACA DE ADVERTÊNCIA PARA SINALIZAÇÃO DE OBRAS MONTADA EM SUPORTE METÁLICO MÓVEL, LADO 1,00 M - UTILIZAÇÃO DE 600 CICLOS - FORNECIMENTO, 01 IMPLANTAÇÃO E 01 RETIRADA DIÁRIA</v>
          </cell>
          <cell r="E545" t="str">
            <v>UN.DIA</v>
          </cell>
          <cell r="F545">
            <v>363</v>
          </cell>
          <cell r="H545" t="str">
            <v>MESES</v>
          </cell>
          <cell r="I545" t="str">
            <v>DIA</v>
          </cell>
          <cell r="J545" t="str">
            <v>QTDE</v>
          </cell>
          <cell r="L545" t="str">
            <v>INCIDÊNCIA</v>
          </cell>
        </row>
        <row r="546">
          <cell r="D546" t="str">
            <v>SINALIZAÇÃO DE OBRA</v>
          </cell>
          <cell r="F546">
            <v>363</v>
          </cell>
          <cell r="H546">
            <v>11</v>
          </cell>
          <cell r="I546">
            <v>22</v>
          </cell>
          <cell r="J546">
            <v>5</v>
          </cell>
          <cell r="L546">
            <v>0.3</v>
          </cell>
        </row>
        <row r="548">
          <cell r="A548" t="str">
            <v>4.</v>
          </cell>
          <cell r="B548" t="str">
            <v/>
          </cell>
          <cell r="C548" t="str">
            <v/>
          </cell>
          <cell r="D548" t="str">
            <v>EXECUÇÃO DE SERVIÇOS DE ENGENHARIA PARA PAVIMENTAÇÃO DE VIA EM BLOCO DE CONCRETO INTERTRAVADO</v>
          </cell>
          <cell r="E548" t="str">
            <v/>
          </cell>
        </row>
        <row r="549">
          <cell r="A549" t="str">
            <v>4.1</v>
          </cell>
          <cell r="B549" t="str">
            <v/>
          </cell>
          <cell r="C549" t="str">
            <v/>
          </cell>
          <cell r="D549" t="str">
            <v>ADMINISTRAÇÃO LOCAL</v>
          </cell>
          <cell r="E549" t="str">
            <v/>
          </cell>
        </row>
        <row r="550">
          <cell r="A550" t="str">
            <v>4.1.1</v>
          </cell>
          <cell r="B550" t="str">
            <v>COMPOSIÇÃO</v>
          </cell>
          <cell r="C550" t="str">
            <v>CPU 011</v>
          </cell>
          <cell r="D550" t="str">
            <v>ADMINISTRAÇÃO LOCAL PARA PAVIMENTAÇÃO EM INTERTRAVADO (12 MESES)</v>
          </cell>
          <cell r="E550" t="str">
            <v>UN</v>
          </cell>
          <cell r="F550">
            <v>1</v>
          </cell>
        </row>
        <row r="551">
          <cell r="D551" t="str">
            <v>ADMINISTRAÇÃO LOCAL</v>
          </cell>
          <cell r="F551">
            <v>1</v>
          </cell>
          <cell r="J551">
            <v>1</v>
          </cell>
        </row>
        <row r="553">
          <cell r="A553" t="str">
            <v>4.2</v>
          </cell>
          <cell r="B553" t="str">
            <v/>
          </cell>
          <cell r="C553" t="str">
            <v/>
          </cell>
          <cell r="D553" t="str">
            <v>SERVIÇOS PRELIMINARES</v>
          </cell>
          <cell r="E553" t="str">
            <v/>
          </cell>
        </row>
        <row r="554">
          <cell r="A554" t="str">
            <v>4.2.1</v>
          </cell>
          <cell r="B554" t="str">
            <v>SINAPI MARÇO 2025</v>
          </cell>
          <cell r="C554">
            <v>103689</v>
          </cell>
          <cell r="D554" t="str">
            <v>FORNECIMENTO E INSTALAÇÃO DE PLACA DE OBRA COM CHAPA GALVANIZADA E ESTRUTURA DE MADEIRA. AF_03/2022_PS</v>
          </cell>
          <cell r="E554" t="str">
            <v>M2</v>
          </cell>
          <cell r="F554">
            <v>400.14</v>
          </cell>
        </row>
        <row r="555">
          <cell r="D555" t="str">
            <v>MODELO 01</v>
          </cell>
          <cell r="F555">
            <v>123.12</v>
          </cell>
          <cell r="H555">
            <v>3.6</v>
          </cell>
          <cell r="I555">
            <v>1.8</v>
          </cell>
          <cell r="J555">
            <v>19</v>
          </cell>
        </row>
        <row r="556">
          <cell r="D556" t="str">
            <v>MODELO 02</v>
          </cell>
          <cell r="F556">
            <v>277.02</v>
          </cell>
          <cell r="H556">
            <v>5.4</v>
          </cell>
          <cell r="I556">
            <v>2.7</v>
          </cell>
          <cell r="J556">
            <v>19</v>
          </cell>
        </row>
        <row r="558">
          <cell r="A558" t="str">
            <v>4.2.2</v>
          </cell>
          <cell r="B558" t="str">
            <v>COMPESA 2024.2</v>
          </cell>
          <cell r="C558" t="str">
            <v>01.08.42U</v>
          </cell>
          <cell r="D558" t="str">
            <v>CANTEIRO ITINERANTE COMPOSTO DE TOLDO, CONJUNTO DE MESA E CADEIRAS E BANHEIRO QUÍMICO COM LIMPEZA DIÁRIA INCLUSO COLETA E DESTINAÇÃO FINAL DE EFLUENTES</v>
          </cell>
          <cell r="E558" t="str">
            <v>MÊS</v>
          </cell>
          <cell r="F558">
            <v>22</v>
          </cell>
          <cell r="J558" t="str">
            <v>QTDE</v>
          </cell>
          <cell r="K558" t="str">
            <v>MESES</v>
          </cell>
        </row>
        <row r="559">
          <cell r="D559" t="str">
            <v>CANTEIRO</v>
          </cell>
          <cell r="F559">
            <v>22</v>
          </cell>
          <cell r="J559">
            <v>2</v>
          </cell>
          <cell r="K559">
            <v>11</v>
          </cell>
        </row>
        <row r="561">
          <cell r="A561" t="str">
            <v>4.2.3</v>
          </cell>
          <cell r="B561" t="str">
            <v>ORSE MARÇO 2025</v>
          </cell>
          <cell r="C561">
            <v>4659</v>
          </cell>
          <cell r="D561" t="str">
            <v>LOCAÇÃO DE CONTAINER - REFEITÓRIO SEM BANHEIRO - 6,00 X 2,40M - REV 02_02/2022</v>
          </cell>
          <cell r="E561" t="str">
            <v>MÊS</v>
          </cell>
          <cell r="F561">
            <v>11</v>
          </cell>
          <cell r="J561" t="str">
            <v>MESES</v>
          </cell>
        </row>
        <row r="562">
          <cell r="D562" t="str">
            <v>REFEITÓRIO</v>
          </cell>
          <cell r="F562">
            <v>11</v>
          </cell>
          <cell r="J562">
            <v>11</v>
          </cell>
        </row>
        <row r="564">
          <cell r="A564" t="str">
            <v>4.2.4</v>
          </cell>
          <cell r="B564" t="str">
            <v>COMPESA 2024.2</v>
          </cell>
          <cell r="C564" t="str">
            <v>31.01.05U</v>
          </cell>
          <cell r="D564" t="str">
            <v>CONSERTO DE RAMAIS PREDIAIS DE ÁGUA DANIFICADOS DURANTE EXECUÇÃO DAS OBRAS.</v>
          </cell>
          <cell r="E564" t="str">
            <v>UN</v>
          </cell>
          <cell r="F564">
            <v>22</v>
          </cell>
        </row>
        <row r="565">
          <cell r="D565" t="str">
            <v>ESTIMATIVA DE CONSERTO</v>
          </cell>
          <cell r="F565">
            <v>22</v>
          </cell>
          <cell r="H565">
            <v>2198.4</v>
          </cell>
          <cell r="L565">
            <v>0.01</v>
          </cell>
        </row>
        <row r="567">
          <cell r="A567" t="str">
            <v>4.2.5</v>
          </cell>
          <cell r="B567" t="str">
            <v>COMPESA 2024.2</v>
          </cell>
          <cell r="C567" t="str">
            <v>31.08.09U</v>
          </cell>
          <cell r="D567" t="str">
            <v>CONSERTO DE RAMAIS PREDIAIS DE ESGOTO DANIFICADOS DURANTE EXECUÇÃO DAS OBRAS.</v>
          </cell>
          <cell r="E567" t="str">
            <v>UN</v>
          </cell>
          <cell r="F567">
            <v>22</v>
          </cell>
        </row>
        <row r="568">
          <cell r="D568" t="str">
            <v>ESTIMATIVA DE CONSERTO</v>
          </cell>
          <cell r="F568">
            <v>22</v>
          </cell>
          <cell r="H568">
            <v>2198.4</v>
          </cell>
          <cell r="L568">
            <v>0.01</v>
          </cell>
        </row>
        <row r="570">
          <cell r="A570" t="str">
            <v>4.3</v>
          </cell>
          <cell r="B570" t="str">
            <v/>
          </cell>
          <cell r="C570" t="str">
            <v/>
          </cell>
          <cell r="D570" t="str">
            <v>MOBILIZAÇÃO</v>
          </cell>
          <cell r="E570" t="str">
            <v/>
          </cell>
        </row>
        <row r="571">
          <cell r="A571" t="str">
            <v>4.3.1</v>
          </cell>
          <cell r="B571" t="str">
            <v>COMPOSIÇÃO</v>
          </cell>
          <cell r="C571" t="str">
            <v>CPU 004</v>
          </cell>
          <cell r="D571" t="str">
            <v>MOBILIZAÇÃO DE MAQUINAS E EQUIPAMENTOS - PAVIMENTAÇÃO EM PARALELEPÍPEDO E/OU INTERTRAVADO</v>
          </cell>
          <cell r="E571" t="str">
            <v>UN</v>
          </cell>
          <cell r="F571">
            <v>18</v>
          </cell>
        </row>
        <row r="572">
          <cell r="D572" t="str">
            <v>MOBILIZAÇÃO</v>
          </cell>
          <cell r="F572">
            <v>18</v>
          </cell>
          <cell r="J572">
            <v>18</v>
          </cell>
        </row>
        <row r="574">
          <cell r="A574" t="str">
            <v>4.4</v>
          </cell>
          <cell r="B574" t="str">
            <v/>
          </cell>
          <cell r="C574" t="str">
            <v/>
          </cell>
          <cell r="D574" t="str">
            <v>DESMOBILIZAÇÃO</v>
          </cell>
          <cell r="E574" t="str">
            <v/>
          </cell>
        </row>
        <row r="575">
          <cell r="A575" t="str">
            <v>4.4.1</v>
          </cell>
          <cell r="B575" t="str">
            <v>COMPOSIÇÃO</v>
          </cell>
          <cell r="C575" t="str">
            <v>CPU 005</v>
          </cell>
          <cell r="D575" t="str">
            <v>DESMOBILIZAÇÃO DE MAQUINAS E EQUIPAMENTOS - PAVIMENTAÇÃO EM PARALELEPÍPEDO E/OU INTERTRAVADO</v>
          </cell>
          <cell r="E575" t="str">
            <v>UN</v>
          </cell>
          <cell r="F575">
            <v>18</v>
          </cell>
        </row>
        <row r="576">
          <cell r="D576" t="str">
            <v>DESMOBILIZAÇÃO</v>
          </cell>
          <cell r="F576">
            <v>18</v>
          </cell>
          <cell r="J576">
            <v>18</v>
          </cell>
        </row>
        <row r="578">
          <cell r="A578" t="str">
            <v>4.5</v>
          </cell>
          <cell r="B578" t="str">
            <v/>
          </cell>
          <cell r="C578" t="str">
            <v/>
          </cell>
          <cell r="D578" t="str">
            <v>MOVIMENTAÇÃO DE TERRA</v>
          </cell>
          <cell r="E578" t="str">
            <v/>
          </cell>
        </row>
        <row r="579">
          <cell r="A579" t="str">
            <v>4.5.1</v>
          </cell>
          <cell r="B579" t="str">
            <v>SICRO JAN / 25</v>
          </cell>
          <cell r="C579">
            <v>5502114</v>
          </cell>
          <cell r="D579" t="str">
            <v>ESCAVAÇÃO, CARGA E TRANSPORTE DE MATERIAL DE 1ª CATEGORIA - DMT DE 1.000 A 1.200 M - CAMINHO DE SERVIÇO EM LEITO NATURAL - COM ESCAVADEIRA E CAMINHÃO BASCULANTE DE 14 M³</v>
          </cell>
          <cell r="E579" t="str">
            <v>M³</v>
          </cell>
          <cell r="F579">
            <v>3264.62</v>
          </cell>
          <cell r="G579" t="str">
            <v>SEÇÃO</v>
          </cell>
          <cell r="H579" t="str">
            <v>COMPR.</v>
          </cell>
          <cell r="I579" t="str">
            <v>ESPESSURA</v>
          </cell>
        </row>
        <row r="580">
          <cell r="D580" t="str">
            <v>VOLUME ESCAVADO</v>
          </cell>
          <cell r="F580">
            <v>3264.62</v>
          </cell>
          <cell r="G580">
            <v>9.9</v>
          </cell>
          <cell r="H580">
            <v>2198.4</v>
          </cell>
          <cell r="I580">
            <v>0.15</v>
          </cell>
        </row>
        <row r="582">
          <cell r="A582" t="str">
            <v>4.5.2</v>
          </cell>
          <cell r="B582" t="str">
            <v>SICRO JAN / 25</v>
          </cell>
          <cell r="C582">
            <v>4413942</v>
          </cell>
          <cell r="D582" t="str">
            <v>ESPALHAMENTO DE MATERIAL EM BOTA-FORA</v>
          </cell>
          <cell r="E582" t="str">
            <v>M³</v>
          </cell>
          <cell r="F582">
            <v>3264.62</v>
          </cell>
        </row>
        <row r="583">
          <cell r="D583" t="str">
            <v>VOLUME ESCAVADO</v>
          </cell>
          <cell r="F583">
            <v>3264.62</v>
          </cell>
          <cell r="M583">
            <v>3264.62</v>
          </cell>
        </row>
        <row r="585">
          <cell r="A585" t="str">
            <v>4.5.3</v>
          </cell>
          <cell r="B585" t="str">
            <v>SICRO JAN / 25</v>
          </cell>
          <cell r="C585">
            <v>4011227</v>
          </cell>
          <cell r="D585" t="str">
            <v>SUB-BASE DE SOLO ESTABILIZADO GRANULOMETRICAMENTE SEM MISTURA COM MATERIAL DE JAZIDA - 100% PROCTOR INTERMEDIÁRIO</v>
          </cell>
          <cell r="E585" t="str">
            <v>M³</v>
          </cell>
          <cell r="F585">
            <v>227.53</v>
          </cell>
        </row>
        <row r="586">
          <cell r="D586" t="str">
            <v>ATERRO</v>
          </cell>
          <cell r="F586">
            <v>227.53</v>
          </cell>
          <cell r="L586">
            <v>0.1</v>
          </cell>
          <cell r="M586">
            <v>2275.34</v>
          </cell>
        </row>
        <row r="588">
          <cell r="A588" t="str">
            <v>4.5.4</v>
          </cell>
          <cell r="B588" t="str">
            <v>SINAPI MARÇO 2025</v>
          </cell>
          <cell r="C588">
            <v>98525</v>
          </cell>
          <cell r="D588" t="str">
            <v>LIMPEZA MECANIZADA DE CAMADA VEGETAL, VEGETAÇÃO E PEQUENAS ÁRVORES (DIÂMETRO DE TRONCO MENOR QUE 0,20 M), COM TRATOR DE ESTEIRAS. AF_03/2024</v>
          </cell>
          <cell r="E588" t="str">
            <v>M2</v>
          </cell>
          <cell r="F588">
            <v>21764.16</v>
          </cell>
        </row>
        <row r="589">
          <cell r="D589" t="str">
            <v>ÁREA REGULARIZADA (ITEM 4.6.1)</v>
          </cell>
          <cell r="F589">
            <v>21764.16</v>
          </cell>
          <cell r="M589">
            <v>21764.16</v>
          </cell>
        </row>
        <row r="591">
          <cell r="A591" t="str">
            <v>4.5.5</v>
          </cell>
          <cell r="B591" t="str">
            <v>SINAPI MARÇO 2025</v>
          </cell>
          <cell r="C591">
            <v>100979</v>
          </cell>
          <cell r="D591" t="str">
            <v>CARGA, MANOBRA E DESCARGA DE SOLOS E MATERIAIS GRANULARES EM CAMINHÃO BASCULANTE 14 M³ - CARGA COM ESCAVADEIRA HIDRÁULICA (CAÇAMBA DE 1,20 M³ / 155 HP) E DESCARGA LIVRE (UNIDADE: M3). AF_07/2020</v>
          </cell>
          <cell r="E591" t="str">
            <v>M3</v>
          </cell>
          <cell r="F591">
            <v>5658.68</v>
          </cell>
          <cell r="J591" t="str">
            <v>EMPOLAMENTO</v>
          </cell>
        </row>
        <row r="592">
          <cell r="D592" t="str">
            <v>VOLUME DA LIMPEZA</v>
          </cell>
          <cell r="F592">
            <v>5658.68</v>
          </cell>
          <cell r="I592">
            <v>0.2</v>
          </cell>
          <cell r="J592">
            <v>1.3</v>
          </cell>
          <cell r="M592">
            <v>21764.16</v>
          </cell>
        </row>
        <row r="594">
          <cell r="A594" t="str">
            <v>4.5.6</v>
          </cell>
          <cell r="B594" t="str">
            <v>SINAPI MARÇO 2025</v>
          </cell>
          <cell r="C594">
            <v>95876</v>
          </cell>
          <cell r="D594" t="str">
            <v>TRANSPORTE COM CAMINHÃO BASCULANTE DE 14 M³, EM VIA URBANA PAVIMENTADA, DMT ATÉ 30 KM (UNIDADE: M3XKM). AF_07/2020</v>
          </cell>
          <cell r="E594" t="str">
            <v>M3XKM</v>
          </cell>
          <cell r="F594">
            <v>84880.2</v>
          </cell>
          <cell r="H594" t="str">
            <v>KM</v>
          </cell>
          <cell r="M594" t="str">
            <v>CARGA</v>
          </cell>
        </row>
        <row r="595">
          <cell r="D595" t="str">
            <v>CARGA X DISTÂNCIA</v>
          </cell>
          <cell r="F595">
            <v>84880.2</v>
          </cell>
          <cell r="H595">
            <v>15</v>
          </cell>
          <cell r="M595">
            <v>5658.68</v>
          </cell>
        </row>
        <row r="597">
          <cell r="A597" t="str">
            <v>4.5.7</v>
          </cell>
          <cell r="B597" t="str">
            <v>ORSE MARÇO 2025</v>
          </cell>
          <cell r="C597">
            <v>4268</v>
          </cell>
          <cell r="D597" t="str">
            <v>REMOÇÃO DE ÁRVORE, PORTE MÉDIO, COM UTILIZAÇÃO DE RETRO-ESCAVADEIRA</v>
          </cell>
          <cell r="E597" t="str">
            <v>UN</v>
          </cell>
          <cell r="F597">
            <v>2</v>
          </cell>
        </row>
        <row r="598">
          <cell r="D598" t="str">
            <v>ESTIMATIVA DE 1 UND DE ÁRVORE POR KM</v>
          </cell>
          <cell r="F598">
            <v>2</v>
          </cell>
          <cell r="J598">
            <v>2</v>
          </cell>
        </row>
        <row r="600">
          <cell r="A600" t="str">
            <v>4.6</v>
          </cell>
          <cell r="B600" t="str">
            <v/>
          </cell>
          <cell r="C600" t="str">
            <v/>
          </cell>
          <cell r="D600" t="str">
            <v>PAVIMENTAÇÃO EM INTERTRAVADO</v>
          </cell>
          <cell r="E600" t="str">
            <v/>
          </cell>
        </row>
        <row r="601">
          <cell r="A601" t="str">
            <v>4.6.1</v>
          </cell>
          <cell r="B601" t="str">
            <v>SINAPI MARÇO 2025</v>
          </cell>
          <cell r="C601">
            <v>100576</v>
          </cell>
          <cell r="D601" t="str">
            <v>REGULARIZAÇÃO E COMPACTAÇÃO DE SUBLEITO DE SOLO PREDOMINANTEMENTE ARGILOSO, PARA OBRAS DE CONSTRUÇÃO DE PAVIMENTOS. AF_09/2024</v>
          </cell>
          <cell r="E601" t="str">
            <v>M2</v>
          </cell>
          <cell r="F601">
            <v>21764.16</v>
          </cell>
        </row>
        <row r="602">
          <cell r="D602" t="str">
            <v>ÁREA REGULARIZADA</v>
          </cell>
          <cell r="F602">
            <v>21764.16</v>
          </cell>
          <cell r="G602">
            <v>9.9</v>
          </cell>
          <cell r="H602">
            <v>2198.4</v>
          </cell>
        </row>
        <row r="604">
          <cell r="A604" t="str">
            <v>4.6.2</v>
          </cell>
          <cell r="B604" t="str">
            <v>SICRO JAN / 25</v>
          </cell>
          <cell r="C604">
            <v>4011300</v>
          </cell>
          <cell r="D604" t="str">
            <v>SUB-BASE DE SOLO MELHORADO COM 3% DE CIMENTO E MISTURA NA PISTA COM MATERIAL DE JAZIDA - 100% PROCTOR INTERMEDIÁRIO</v>
          </cell>
          <cell r="E604" t="str">
            <v>M³</v>
          </cell>
          <cell r="F604">
            <v>2275.34</v>
          </cell>
        </row>
        <row r="605">
          <cell r="D605" t="str">
            <v>ATERRO</v>
          </cell>
          <cell r="F605">
            <v>2275.34</v>
          </cell>
          <cell r="G605">
            <v>6.9</v>
          </cell>
          <cell r="H605">
            <v>2198.4</v>
          </cell>
          <cell r="I605">
            <v>0.15</v>
          </cell>
        </row>
        <row r="607">
          <cell r="A607" t="str">
            <v>4.6.3</v>
          </cell>
          <cell r="B607" t="str">
            <v>SINAPI MARÇO 2025</v>
          </cell>
          <cell r="C607">
            <v>96396</v>
          </cell>
          <cell r="D607" t="str">
            <v>CONSTRUÇÃO DE BASE E SUB-BASE PARA PAVIMENTAÇÃO DE BRITA GRADUADA SIMPLES, COM ESPESSURA DE 15 CM - EXCLUSIVE CARGA E TRANSPORTE. AF_09/2024</v>
          </cell>
          <cell r="E607" t="str">
            <v>M3</v>
          </cell>
          <cell r="F607">
            <v>2176.42</v>
          </cell>
        </row>
        <row r="608">
          <cell r="D608" t="str">
            <v>MATERIAL GRANULAR</v>
          </cell>
          <cell r="F608">
            <v>2176.42</v>
          </cell>
          <cell r="G608">
            <v>6.6</v>
          </cell>
          <cell r="H608">
            <v>2198.4</v>
          </cell>
          <cell r="I608">
            <v>0.15</v>
          </cell>
        </row>
        <row r="610">
          <cell r="A610" t="str">
            <v>4.6.4</v>
          </cell>
          <cell r="B610" t="str">
            <v>SINAPI MARÇO 2025</v>
          </cell>
          <cell r="C610">
            <v>100975</v>
          </cell>
          <cell r="D610" t="str">
            <v>CARGA, MANOBRA E DESCARGA DE SOLOS E MATERIAIS GRANULARES EM CAMINHÃO BASCULANTE 14 M³ - CARGA COM PÁ CARREGADEIRA (CAÇAMBA DE 1,7 A 2,8 M³ / 128 HP) E DESCARGA LIVRE (UNIDADE: M3). AF_07/2020</v>
          </cell>
          <cell r="E610" t="str">
            <v>M3</v>
          </cell>
          <cell r="F610">
            <v>2176.42</v>
          </cell>
        </row>
        <row r="611">
          <cell r="D611" t="str">
            <v>CARGA DO MATERIAL GRANULAR</v>
          </cell>
          <cell r="F611">
            <v>2176.42</v>
          </cell>
          <cell r="M611">
            <v>2176.42</v>
          </cell>
        </row>
        <row r="613">
          <cell r="A613" t="str">
            <v>4.6.5</v>
          </cell>
          <cell r="B613" t="str">
            <v>SINAPI MARÇO 2025</v>
          </cell>
          <cell r="C613">
            <v>93593</v>
          </cell>
          <cell r="D613" t="str">
            <v>TRANSPORTE COM CAMINHÃO BASCULANTE DE 14 M³, EM VIA URBANA PAVIMENTADA, ADICIONAL PARA DMT EXCEDENTE A 30 KM (UNIDADE: M3XKM). AF_07/2020</v>
          </cell>
          <cell r="E613" t="str">
            <v>M3XKM</v>
          </cell>
          <cell r="F613">
            <v>96078.06</v>
          </cell>
          <cell r="H613" t="str">
            <v>KM</v>
          </cell>
          <cell r="M613" t="str">
            <v>CARGA</v>
          </cell>
        </row>
        <row r="614">
          <cell r="D614" t="str">
            <v>TRANSPORTE DA CARGA</v>
          </cell>
          <cell r="F614">
            <v>96078.06</v>
          </cell>
          <cell r="H614">
            <v>49.05</v>
          </cell>
          <cell r="L614">
            <v>0.9</v>
          </cell>
          <cell r="M614">
            <v>2176.42</v>
          </cell>
        </row>
        <row r="616">
          <cell r="A616" t="str">
            <v>4.6.6</v>
          </cell>
          <cell r="B616" t="str">
            <v>SINAPI MARÇO 2025</v>
          </cell>
          <cell r="C616">
            <v>95876</v>
          </cell>
          <cell r="D616" t="str">
            <v>TRANSPORTE COM CAMINHÃO BASCULANTE DE 14 M³, EM VIA URBANA PAVIMENTADA, DMT ATÉ 30 KM (UNIDADE: M3XKM). AF_07/2020</v>
          </cell>
          <cell r="E616" t="str">
            <v>M3XKM</v>
          </cell>
          <cell r="F616">
            <v>10675.34</v>
          </cell>
        </row>
        <row r="617">
          <cell r="D617" t="str">
            <v>TRANSPORTE DA CARGA</v>
          </cell>
          <cell r="F617">
            <v>10675.34</v>
          </cell>
          <cell r="L617">
            <v>0.1</v>
          </cell>
          <cell r="M617">
            <v>106753.4</v>
          </cell>
        </row>
        <row r="619">
          <cell r="A619" t="str">
            <v>4.6.7</v>
          </cell>
          <cell r="B619" t="str">
            <v>SINAPI MARÇO 2025</v>
          </cell>
          <cell r="C619">
            <v>92398</v>
          </cell>
          <cell r="D619" t="str">
            <v>EXECUÇÃO DE PAVIMENTO EM PISO INTERTRAVADO, COM BLOCO RETANGULAR COR NATURAL DE 20 X 10 CM, ESPESSURA 8 CM. AF_10/2022</v>
          </cell>
          <cell r="E619" t="str">
            <v>M2</v>
          </cell>
          <cell r="F619">
            <v>6620.09</v>
          </cell>
        </row>
        <row r="620">
          <cell r="D620" t="str">
            <v>PAVIMENTO EM INTERTRAVADO</v>
          </cell>
          <cell r="F620">
            <v>6620.09</v>
          </cell>
          <cell r="K620">
            <v>6620.09</v>
          </cell>
        </row>
        <row r="622">
          <cell r="A622" t="str">
            <v>4.6.8</v>
          </cell>
          <cell r="B622" t="str">
            <v>SINAPI MARÇO 2025</v>
          </cell>
          <cell r="C622">
            <v>92400</v>
          </cell>
          <cell r="D622" t="str">
            <v>EXECUÇÃO DE PAVIMENTO EM PISO INTERTRAVADO, COM BLOCO RETANGULAR DE 20 X 10 CM, ESPESSURA 10 CM. AF_10/2022</v>
          </cell>
          <cell r="E622" t="str">
            <v>M2</v>
          </cell>
          <cell r="F622">
            <v>6570.33</v>
          </cell>
        </row>
        <row r="623">
          <cell r="D623" t="str">
            <v>PAVIMENTO EM INTERTRAVADO</v>
          </cell>
          <cell r="F623">
            <v>6570.33</v>
          </cell>
          <cell r="K623">
            <v>6570.33</v>
          </cell>
        </row>
        <row r="625">
          <cell r="A625" t="str">
            <v>4.6.9</v>
          </cell>
          <cell r="B625" t="str">
            <v>SINAPI MARÇO 2025</v>
          </cell>
          <cell r="C625">
            <v>94281</v>
          </cell>
          <cell r="D625" t="str">
            <v>EXECUÇÃO DE SARJETA DE CONCRETO USINADO, MOLDADA  IN LOCO  EM TRECHO RETO, 30 CM BASE X 15 CM ALTURA. AF_01/2024</v>
          </cell>
          <cell r="E625" t="str">
            <v>M</v>
          </cell>
          <cell r="F625">
            <v>3957.12</v>
          </cell>
        </row>
        <row r="626">
          <cell r="D626" t="str">
            <v>SARJETA NOS DOIS LADOS DA VIA</v>
          </cell>
          <cell r="F626">
            <v>3957.12</v>
          </cell>
          <cell r="H626">
            <v>2198.4</v>
          </cell>
          <cell r="J626">
            <v>2</v>
          </cell>
          <cell r="L626">
            <v>0.9</v>
          </cell>
        </row>
        <row r="628">
          <cell r="A628" t="str">
            <v>4.6.10</v>
          </cell>
          <cell r="B628" t="str">
            <v>SINAPI MARÇO 2025</v>
          </cell>
          <cell r="C628">
            <v>94282</v>
          </cell>
          <cell r="D628" t="str">
            <v>EXECUÇÃO DE SARJETA DE CONCRETO USINADO, MOLDADA  IN LOCO  EM TRECHO CURVO, 30 CM BASE X 15 CM ALTURA. AF_01/2024</v>
          </cell>
          <cell r="E628" t="str">
            <v>M</v>
          </cell>
          <cell r="F628">
            <v>439.68</v>
          </cell>
        </row>
        <row r="629">
          <cell r="D629" t="str">
            <v>SARJETA NOS DOIS LADOS DA VIA</v>
          </cell>
          <cell r="F629">
            <v>439.68</v>
          </cell>
          <cell r="H629">
            <v>2198.4</v>
          </cell>
          <cell r="J629">
            <v>2</v>
          </cell>
          <cell r="L629">
            <v>0.1</v>
          </cell>
        </row>
        <row r="631">
          <cell r="A631" t="str">
            <v>4.6.11</v>
          </cell>
          <cell r="B631" t="str">
            <v>SINAPI MARÇO 2025</v>
          </cell>
          <cell r="C631">
            <v>94273</v>
          </cell>
          <cell r="D631" t="str">
            <v>ASSENTAMENTO DE GUIA (MEIO-FIO) EM TRECHO RETO, CONFECCIONADA EM CONCRETO PRÉ-FABRICADO, DIMENSÕES 100X15X13X30 CM (COMPRIMENTO X BASE INFERIOR X BASE SUPERIOR X ALTURA). AF_01/2024</v>
          </cell>
          <cell r="E631" t="str">
            <v>M</v>
          </cell>
          <cell r="F631">
            <v>5276.16</v>
          </cell>
        </row>
        <row r="632">
          <cell r="D632" t="str">
            <v>MEIO-FIO NOS DOIS LADOS DA VIA</v>
          </cell>
          <cell r="F632">
            <v>3957.12</v>
          </cell>
          <cell r="H632">
            <v>2198.4</v>
          </cell>
          <cell r="J632">
            <v>2</v>
          </cell>
          <cell r="L632">
            <v>0.9</v>
          </cell>
        </row>
        <row r="633">
          <cell r="D633" t="str">
            <v>CONTENÇÃO DO INTERTRAVADO DA GUIA DE PROTEÇÃO</v>
          </cell>
          <cell r="F633">
            <v>1319.04</v>
          </cell>
          <cell r="H633">
            <v>2198.4</v>
          </cell>
          <cell r="J633">
            <v>2</v>
          </cell>
          <cell r="L633">
            <v>0.3</v>
          </cell>
        </row>
        <row r="635">
          <cell r="A635" t="str">
            <v>4.6.12</v>
          </cell>
          <cell r="B635" t="str">
            <v>SINAPI MARÇO 2025</v>
          </cell>
          <cell r="C635">
            <v>94274</v>
          </cell>
          <cell r="D635" t="str">
            <v>ASSENTAMENTO DE GUIA (MEIO-FIO) EM TRECHO CURVO, CONFECCIONADA EM CONCRETO PRÉ-FABRICADO, DIMENSÕES 100X15X13X30 CM (COMPRIMENTO X BASE INFERIOR X BASE SUPERIOR X ALTURA). AF_01/2024</v>
          </cell>
          <cell r="E635" t="str">
            <v>M</v>
          </cell>
          <cell r="F635">
            <v>439.68</v>
          </cell>
        </row>
        <row r="636">
          <cell r="D636" t="str">
            <v>MEIO-FIO NOS DOIS LADOS DA VIA</v>
          </cell>
          <cell r="F636">
            <v>439.68</v>
          </cell>
          <cell r="H636">
            <v>2198.4</v>
          </cell>
          <cell r="J636">
            <v>2</v>
          </cell>
          <cell r="L636">
            <v>0.1</v>
          </cell>
        </row>
        <row r="638">
          <cell r="A638" t="str">
            <v>4.6.13</v>
          </cell>
          <cell r="B638" t="str">
            <v>SINAPI MARÇO 2025</v>
          </cell>
          <cell r="C638">
            <v>102498</v>
          </cell>
          <cell r="D638" t="str">
            <v>PINTURA DE MEIO-FIO COM TINTA BRANCA A BASE DE CAL (CAIAÇÃO). AF_05/2021</v>
          </cell>
          <cell r="E638" t="str">
            <v>M</v>
          </cell>
          <cell r="F638">
            <v>4396.8</v>
          </cell>
        </row>
        <row r="639">
          <cell r="D639" t="str">
            <v>MEIO FIO RETO + MEIO FIO CURVO</v>
          </cell>
          <cell r="F639">
            <v>4396.8</v>
          </cell>
          <cell r="H639">
            <v>4396.8</v>
          </cell>
        </row>
        <row r="641">
          <cell r="A641" t="str">
            <v>4.6.14</v>
          </cell>
          <cell r="B641" t="str">
            <v>SICRO JAN / 25</v>
          </cell>
          <cell r="C641">
            <v>4915708</v>
          </cell>
          <cell r="D641" t="str">
            <v>LIMPEZA DE SARJETA E MEIO-FIO</v>
          </cell>
          <cell r="E641" t="str">
            <v>M</v>
          </cell>
          <cell r="F641">
            <v>8793.6</v>
          </cell>
        </row>
        <row r="642">
          <cell r="D642" t="str">
            <v>SARJETA</v>
          </cell>
          <cell r="F642">
            <v>4396.8</v>
          </cell>
          <cell r="H642">
            <v>4396.8</v>
          </cell>
        </row>
        <row r="643">
          <cell r="D643" t="str">
            <v>MEIO FIO</v>
          </cell>
          <cell r="F643">
            <v>4396.8</v>
          </cell>
          <cell r="H643">
            <v>4396.8</v>
          </cell>
        </row>
        <row r="645">
          <cell r="A645" t="str">
            <v>4.7</v>
          </cell>
          <cell r="B645" t="str">
            <v/>
          </cell>
          <cell r="C645" t="str">
            <v/>
          </cell>
          <cell r="D645" t="str">
            <v>PASSEIO/PROTEÇÃO DE GUIA</v>
          </cell>
          <cell r="E645" t="str">
            <v/>
          </cell>
        </row>
        <row r="646">
          <cell r="A646" t="str">
            <v>4.7.1</v>
          </cell>
          <cell r="B646" t="str">
            <v>SINAPI MARÇO 2025</v>
          </cell>
          <cell r="C646">
            <v>94342</v>
          </cell>
          <cell r="D646" t="str">
            <v>ATERRO MANUAL DE VALAS COM AREIA PARA ATERRO. AF_08/2023</v>
          </cell>
          <cell r="E646" t="str">
            <v>M3</v>
          </cell>
          <cell r="F646">
            <v>1470.07</v>
          </cell>
        </row>
        <row r="647">
          <cell r="D647" t="str">
            <v>ATERRO PARA A BASE DA PROTEÇÃO DE GUIA</v>
          </cell>
          <cell r="F647">
            <v>1440.39</v>
          </cell>
          <cell r="G647">
            <v>1.2</v>
          </cell>
          <cell r="H647">
            <v>2198.4</v>
          </cell>
          <cell r="I647">
            <v>0.39</v>
          </cell>
          <cell r="J647">
            <v>2</v>
          </cell>
          <cell r="L647">
            <v>0.7</v>
          </cell>
        </row>
        <row r="648">
          <cell r="D648" t="str">
            <v>ATERRO PARA A CONTENÇÃO DO MEIO-FIO</v>
          </cell>
          <cell r="F648">
            <v>29.68</v>
          </cell>
          <cell r="G648">
            <v>0.3</v>
          </cell>
          <cell r="H648">
            <v>2198.4</v>
          </cell>
          <cell r="I648">
            <v>0.15</v>
          </cell>
          <cell r="J648">
            <v>2</v>
          </cell>
          <cell r="L648">
            <v>0.3</v>
          </cell>
        </row>
        <row r="650">
          <cell r="A650" t="str">
            <v>4.7.2</v>
          </cell>
          <cell r="B650" t="str">
            <v>COMPESA 2024.2</v>
          </cell>
          <cell r="C650" t="str">
            <v>02.05.14U</v>
          </cell>
          <cell r="D650" t="str">
            <v>COMPACTAÇÃO MECÂNICA LEVE EM CAMADAS DE 0,20 M DE ESPESSURA.</v>
          </cell>
          <cell r="E650" t="str">
            <v>M2</v>
          </cell>
          <cell r="F650">
            <v>3693.31</v>
          </cell>
        </row>
        <row r="651">
          <cell r="D651" t="str">
            <v>ATERRO PARA A BASE DA PROTEÇÃO DE GUIA</v>
          </cell>
          <cell r="F651">
            <v>3693.31</v>
          </cell>
          <cell r="G651">
            <v>1.2</v>
          </cell>
          <cell r="H651">
            <v>2198.4</v>
          </cell>
          <cell r="J651">
            <v>2</v>
          </cell>
          <cell r="L651">
            <v>0.7</v>
          </cell>
        </row>
        <row r="653">
          <cell r="A653" t="str">
            <v>4.7.3</v>
          </cell>
          <cell r="B653" t="str">
            <v>SINAPI MARÇO 2025</v>
          </cell>
          <cell r="C653">
            <v>94968</v>
          </cell>
          <cell r="D653" t="str">
            <v>CONCRETO MAGRO PARA LASTRO, TRAÇO 1:4,5:4,5 (EM MASSA SECA DE CIMENTO/ AREIA MÉDIA/ BRITA 1) - PREPARO MECÂNICO COM BETONEIRA 600 L. AF_05/2021</v>
          </cell>
          <cell r="E653" t="str">
            <v>M3</v>
          </cell>
          <cell r="F653">
            <v>19.79</v>
          </cell>
        </row>
        <row r="654">
          <cell r="D654" t="str">
            <v>LASTRO DO MEIO-FIO DE TRAVAMENTO</v>
          </cell>
          <cell r="F654">
            <v>19.79</v>
          </cell>
          <cell r="G654">
            <v>0.3</v>
          </cell>
          <cell r="H654">
            <v>2198.4</v>
          </cell>
          <cell r="I654">
            <v>0.05</v>
          </cell>
          <cell r="J654">
            <v>2</v>
          </cell>
          <cell r="L654">
            <v>0.3</v>
          </cell>
        </row>
        <row r="656">
          <cell r="A656" t="str">
            <v>4.7.4</v>
          </cell>
          <cell r="B656" t="str">
            <v>SINAPI MARÇO 2025</v>
          </cell>
          <cell r="C656">
            <v>90099</v>
          </cell>
          <cell r="D656" t="str">
            <v>ESCAVAÇÃO MECANIZADA DE VALA COM PROF. ATÉ 1,5 M (MÉDIA MONTANTE E JUSANTE/UMA COMPOSIÇÃO POR TRECHO), RETROESCAV. (0,26 M3), LARG. MENOR QUE 0,8 M, EM SOLO DE 1A CATEGORIA, EM LOCAIS COM ALTO NÍVEL DE INTERFERÊNCIA. AF_09/2024</v>
          </cell>
          <cell r="E656" t="str">
            <v>M3</v>
          </cell>
          <cell r="F656">
            <v>138.5</v>
          </cell>
        </row>
        <row r="657">
          <cell r="D657" t="str">
            <v>TRAVAMENTO DO INTERTRAVADO NO SOLO</v>
          </cell>
          <cell r="F657">
            <v>138.5</v>
          </cell>
          <cell r="G657">
            <v>0.3</v>
          </cell>
          <cell r="H657">
            <v>2198.4</v>
          </cell>
          <cell r="I657">
            <v>0.15</v>
          </cell>
          <cell r="J657">
            <v>2</v>
          </cell>
          <cell r="L657">
            <v>0.7</v>
          </cell>
        </row>
        <row r="659">
          <cell r="A659" t="str">
            <v>4.7.5</v>
          </cell>
          <cell r="B659" t="str">
            <v>SINAPI MARÇO 2025</v>
          </cell>
          <cell r="C659">
            <v>100975</v>
          </cell>
          <cell r="D659" t="str">
            <v>CARGA, MANOBRA E DESCARGA DE SOLOS E MATERIAIS GRANULARES EM CAMINHÃO BASCULANTE 14 M³ - CARGA COM PÁ CARREGADEIRA (CAÇAMBA DE 1,7 A 2,8 M³ / 128 HP) E DESCARGA LIVRE (UNIDADE: M3). AF_07/2020</v>
          </cell>
          <cell r="E659" t="str">
            <v>M3</v>
          </cell>
          <cell r="F659">
            <v>173.13</v>
          </cell>
          <cell r="J659" t="str">
            <v>EMPOLAMENTO</v>
          </cell>
        </row>
        <row r="660">
          <cell r="D660" t="str">
            <v>MATERIAL ESCAVADO</v>
          </cell>
          <cell r="F660">
            <v>173.13</v>
          </cell>
          <cell r="J660">
            <v>1.25</v>
          </cell>
          <cell r="M660">
            <v>138.5</v>
          </cell>
        </row>
        <row r="662">
          <cell r="A662" t="str">
            <v>4.7.6</v>
          </cell>
          <cell r="B662" t="str">
            <v>SINAPI MARÇO 2025</v>
          </cell>
          <cell r="C662">
            <v>95876</v>
          </cell>
          <cell r="D662" t="str">
            <v>TRANSPORTE COM CAMINHÃO BASCULANTE DE 14 M³, EM VIA URBANA PAVIMENTADA, DMT ATÉ 30 KM (UNIDADE: M3XKM). AF_07/2020</v>
          </cell>
          <cell r="E662" t="str">
            <v>M3XKM</v>
          </cell>
          <cell r="F662">
            <v>2596.9499999999998</v>
          </cell>
          <cell r="H662" t="str">
            <v>KM</v>
          </cell>
          <cell r="M662" t="str">
            <v>CARGA</v>
          </cell>
        </row>
        <row r="663">
          <cell r="D663" t="str">
            <v>TRANSPORTE DA CARGA</v>
          </cell>
          <cell r="F663">
            <v>2596.9499999999998</v>
          </cell>
          <cell r="H663">
            <v>15</v>
          </cell>
          <cell r="M663">
            <v>173.13</v>
          </cell>
        </row>
        <row r="665">
          <cell r="A665" t="str">
            <v>4.7.7</v>
          </cell>
          <cell r="B665" t="str">
            <v>SINAPI MARÇO 2025</v>
          </cell>
          <cell r="C665">
            <v>93679</v>
          </cell>
          <cell r="D665" t="str">
            <v>EXECUÇÃO DE PASSEIO EM PISO INTERTRAVADO, COM BLOCO RETANGULAR COLORIDO DE 20 X 10 CM, ESPESSURA 6 CM. AF_10/2022</v>
          </cell>
          <cell r="E665" t="str">
            <v>M2</v>
          </cell>
          <cell r="F665">
            <v>3693.31</v>
          </cell>
        </row>
        <row r="666">
          <cell r="D666" t="str">
            <v>PROTEÇÃO DE GUIA</v>
          </cell>
          <cell r="F666">
            <v>3693.31</v>
          </cell>
          <cell r="G666">
            <v>1.2</v>
          </cell>
          <cell r="H666">
            <v>2198.4</v>
          </cell>
          <cell r="J666">
            <v>2</v>
          </cell>
          <cell r="L666">
            <v>0.7</v>
          </cell>
        </row>
        <row r="668">
          <cell r="A668" t="str">
            <v>4.7.8</v>
          </cell>
          <cell r="B668" t="str">
            <v>SINAPI-I MARCO 2025</v>
          </cell>
          <cell r="C668">
            <v>105004</v>
          </cell>
          <cell r="D668" t="str">
            <v>RAMPA DE ACESSIBILIDADE EM CONCRETO MOLDADO IN LOCO, EM CALÇADA NOVA COM LARGURA MENOR À 3,00 M, FCK 25MPA, COM PISO PODOTÁTIL. AF_03/2024</v>
          </cell>
          <cell r="E668" t="str">
            <v>M2</v>
          </cell>
          <cell r="F668">
            <v>569.83000000000004</v>
          </cell>
        </row>
        <row r="669">
          <cell r="D669" t="str">
            <v>RAMPA DE ACESSIBILIDADE</v>
          </cell>
          <cell r="F669">
            <v>569.83000000000004</v>
          </cell>
          <cell r="G669">
            <v>1.2</v>
          </cell>
          <cell r="H669">
            <v>7.2</v>
          </cell>
          <cell r="J669">
            <v>2.1983999999999999</v>
          </cell>
          <cell r="L669">
            <v>30</v>
          </cell>
        </row>
        <row r="671">
          <cell r="A671" t="str">
            <v>4.8</v>
          </cell>
          <cell r="B671" t="str">
            <v/>
          </cell>
          <cell r="C671" t="str">
            <v/>
          </cell>
          <cell r="D671" t="str">
            <v>DRENAGEM</v>
          </cell>
          <cell r="E671" t="str">
            <v/>
          </cell>
        </row>
        <row r="672">
          <cell r="A672" t="str">
            <v>4.8.1</v>
          </cell>
          <cell r="B672" t="str">
            <v>SINAPI-I MARCO 2025</v>
          </cell>
          <cell r="C672">
            <v>7761</v>
          </cell>
          <cell r="D672" t="str">
            <v>TUBO DE CONCRETO ARMADO PARA AGUAS PLUVIAIS, CLASSE PA-2, COM ENCAIXE PONTA E BOLSA, DIAMETRO NOMINAL DE 400 MM</v>
          </cell>
          <cell r="E672" t="str">
            <v>M</v>
          </cell>
          <cell r="F672">
            <v>109.92</v>
          </cell>
        </row>
        <row r="673">
          <cell r="D673" t="str">
            <v>TUBO DN 400MM</v>
          </cell>
          <cell r="F673">
            <v>109.92</v>
          </cell>
          <cell r="H673">
            <v>2198.4</v>
          </cell>
          <cell r="L673">
            <v>0.05</v>
          </cell>
        </row>
        <row r="675">
          <cell r="A675" t="str">
            <v>4.8.2</v>
          </cell>
          <cell r="B675" t="str">
            <v>SINAPI MARÇO 2025</v>
          </cell>
          <cell r="C675">
            <v>92809</v>
          </cell>
          <cell r="D675" t="str">
            <v>ASSENTAMENTO DE TUBO DE CONCRETO PARA REDES COLETORAS DE ÁGUAS PLUVIAIS, DIÂMETRO DE 400 MM, JUNTA RÍGIDA, INSTALADO EM LOCAL COM BAIXO NÍVEL DE INTERFERÊNCIAS (NÃO INCLUI FORNECIMENTO). AF_03/2024</v>
          </cell>
          <cell r="E675" t="str">
            <v>M</v>
          </cell>
          <cell r="F675">
            <v>109.92</v>
          </cell>
        </row>
        <row r="676">
          <cell r="D676" t="str">
            <v>ASSENTAMENTO DO TUBO DN 400MM</v>
          </cell>
          <cell r="F676">
            <v>109.92</v>
          </cell>
          <cell r="H676">
            <v>109.92</v>
          </cell>
        </row>
        <row r="678">
          <cell r="A678" t="str">
            <v>4.8.3</v>
          </cell>
          <cell r="B678" t="str">
            <v>SINAPI-I MARCO 2025</v>
          </cell>
          <cell r="C678">
            <v>7762</v>
          </cell>
          <cell r="D678" t="str">
            <v>TUBO DE CONCRETO ARMADO PARA AGUAS PLUVIAIS, CLASSE PA-2, COM ENCAIXE PONTA E BOLSA, DIAMETRO NOMINAL DE 600 MM</v>
          </cell>
          <cell r="E678" t="str">
            <v>M</v>
          </cell>
          <cell r="F678">
            <v>109.92</v>
          </cell>
        </row>
        <row r="679">
          <cell r="D679" t="str">
            <v>TUBO DN 600MM</v>
          </cell>
          <cell r="F679">
            <v>109.92</v>
          </cell>
          <cell r="H679">
            <v>2198.4</v>
          </cell>
          <cell r="L679">
            <v>0.05</v>
          </cell>
        </row>
        <row r="681">
          <cell r="A681" t="str">
            <v>4.8.4</v>
          </cell>
          <cell r="B681" t="str">
            <v>SINAPI MARÇO 2025</v>
          </cell>
          <cell r="C681">
            <v>92811</v>
          </cell>
          <cell r="D681" t="str">
            <v>ASSENTAMENTO DE TUBO DE CONCRETO PARA REDES COLETORAS DE ÁGUAS PLUVIAIS, DIÂMETRO DE 600 MM, JUNTA RÍGIDA, INSTALADO EM LOCAL COM BAIXO NÍVEL DE INTERFERÊNCIAS (NÃO INCLUI FORNECIMENTO). AF_03/2024</v>
          </cell>
          <cell r="E681" t="str">
            <v>M</v>
          </cell>
          <cell r="F681">
            <v>109.92</v>
          </cell>
        </row>
        <row r="682">
          <cell r="D682" t="str">
            <v>ASSENTAMENTO DO TUBO DN 600MM</v>
          </cell>
          <cell r="F682">
            <v>109.92</v>
          </cell>
          <cell r="H682">
            <v>109.92</v>
          </cell>
        </row>
        <row r="684">
          <cell r="A684" t="str">
            <v>4.8.5</v>
          </cell>
          <cell r="B684" t="str">
            <v>SINAPI-I MARCO 2025</v>
          </cell>
          <cell r="C684">
            <v>12572</v>
          </cell>
          <cell r="D684" t="str">
            <v>TUBO DE CONCRETO ARMADO PARA AGUAS PLUVIAIS, CLASSE PA-3, COM ENCAIXE PONTA E BOLSA, DIAMETRO NOMINAL DE 1000 MM</v>
          </cell>
          <cell r="E684" t="str">
            <v>M</v>
          </cell>
          <cell r="F684">
            <v>109.92</v>
          </cell>
        </row>
        <row r="685">
          <cell r="D685" t="str">
            <v>TUBO DN 1000MM</v>
          </cell>
          <cell r="F685">
            <v>109.92</v>
          </cell>
          <cell r="H685">
            <v>2198.4</v>
          </cell>
          <cell r="L685">
            <v>0.05</v>
          </cell>
        </row>
        <row r="687">
          <cell r="A687" t="str">
            <v>4.8.6</v>
          </cell>
          <cell r="B687" t="str">
            <v>SINAPI MARÇO 2025</v>
          </cell>
          <cell r="C687">
            <v>92815</v>
          </cell>
          <cell r="D687" t="str">
            <v>ASSENTAMENTO DE TUBO DE CONCRETO PARA REDES COLETORAS DE ÁGUAS PLUVIAIS, DIÂMETRO DE 1000 MM, JUNTA RÍGIDA, INSTALADO EM LOCAL COM BAIXO NÍVEL DE INTERFERÊNCIAS (NÃO INCLUI FORNECIMENTO). AF_03/2024</v>
          </cell>
          <cell r="E687" t="str">
            <v>M</v>
          </cell>
          <cell r="F687">
            <v>109.92</v>
          </cell>
        </row>
        <row r="688">
          <cell r="D688" t="str">
            <v>ASSENTAMENTO DO TUBO DN 1000MM</v>
          </cell>
          <cell r="F688">
            <v>109.92</v>
          </cell>
          <cell r="H688">
            <v>109.92</v>
          </cell>
        </row>
        <row r="690">
          <cell r="A690" t="str">
            <v>4.8.7</v>
          </cell>
          <cell r="B690" t="str">
            <v>SINAPI MARÇO 2025</v>
          </cell>
          <cell r="C690">
            <v>102329</v>
          </cell>
          <cell r="D690" t="str">
            <v>ESCAVAÇÃO MECANIZADA DE VALA COM PROF. MAIOR QUE 1,5 M ATÉ 3,0 M (MÉDIA MONTANTE E JUSANTE/UMA COMPOSIÇÃO POR TRECHO), RETROESCAV. (0,26 M3), LARG. DE 0,8 M A 1,5 M, EM SOLO DE 2A CATEGORIA, EM LOCAIS COM BAIXO NÍVEL DE INTERFERÊNCIA. AF_09/2024</v>
          </cell>
          <cell r="E690" t="str">
            <v>M3</v>
          </cell>
          <cell r="F690">
            <v>296.79000000000002</v>
          </cell>
        </row>
        <row r="691">
          <cell r="D691" t="str">
            <v>TUBO DN 400MM</v>
          </cell>
          <cell r="F691">
            <v>46.17</v>
          </cell>
          <cell r="G691">
            <v>0.6</v>
          </cell>
          <cell r="H691">
            <v>109.92</v>
          </cell>
          <cell r="I691">
            <v>0.7</v>
          </cell>
        </row>
        <row r="692">
          <cell r="D692" t="str">
            <v>TUBO DN 600MM</v>
          </cell>
          <cell r="F692">
            <v>79.14</v>
          </cell>
          <cell r="G692">
            <v>0.8</v>
          </cell>
          <cell r="H692">
            <v>109.92</v>
          </cell>
          <cell r="I692">
            <v>0.9</v>
          </cell>
        </row>
        <row r="693">
          <cell r="D693" t="str">
            <v>TUBO DN 1000MM</v>
          </cell>
          <cell r="F693">
            <v>171.48</v>
          </cell>
          <cell r="G693">
            <v>1.2</v>
          </cell>
          <cell r="H693">
            <v>109.92</v>
          </cell>
          <cell r="I693">
            <v>1.3</v>
          </cell>
        </row>
        <row r="695">
          <cell r="A695" t="str">
            <v>4.8.8</v>
          </cell>
          <cell r="B695" t="str">
            <v>SINAPI MARÇO 2025</v>
          </cell>
          <cell r="C695">
            <v>94342</v>
          </cell>
          <cell r="D695" t="str">
            <v>ATERRO MANUAL DE VALAS COM AREIA PARA ATERRO. AF_08/2023</v>
          </cell>
          <cell r="E695" t="str">
            <v>M3</v>
          </cell>
          <cell r="F695">
            <v>164.88</v>
          </cell>
        </row>
        <row r="696">
          <cell r="D696" t="str">
            <v>ESCAVADO</v>
          </cell>
          <cell r="F696">
            <v>296.79000000000002</v>
          </cell>
          <cell r="K696" t="str">
            <v>ÁREA DO TUBO</v>
          </cell>
        </row>
        <row r="697">
          <cell r="D697" t="str">
            <v>DESCONTO DO TUBO DN 400MM</v>
          </cell>
          <cell r="F697">
            <v>-14.29</v>
          </cell>
          <cell r="H697">
            <v>109.92</v>
          </cell>
          <cell r="K697">
            <v>0.13</v>
          </cell>
        </row>
        <row r="698">
          <cell r="D698" t="str">
            <v>DESCONTO DO TUBO DN 600MM</v>
          </cell>
          <cell r="F698">
            <v>-30.78</v>
          </cell>
          <cell r="H698">
            <v>109.92</v>
          </cell>
          <cell r="K698">
            <v>0.28000000000000003</v>
          </cell>
        </row>
        <row r="699">
          <cell r="D699" t="str">
            <v>DESCONTO DO TUBO DN 1000MM</v>
          </cell>
          <cell r="F699">
            <v>-86.84</v>
          </cell>
          <cell r="H699">
            <v>109.92</v>
          </cell>
          <cell r="K699">
            <v>0.79</v>
          </cell>
        </row>
        <row r="701">
          <cell r="A701" t="str">
            <v>4.8.9</v>
          </cell>
          <cell r="B701" t="str">
            <v>SINAPI MARÇO 2025</v>
          </cell>
          <cell r="C701">
            <v>100975</v>
          </cell>
          <cell r="D701" t="str">
            <v>CARGA, MANOBRA E DESCARGA DE SOLOS E MATERIAIS GRANULARES EM CAMINHÃO BASCULANTE 14 M³ - CARGA COM PÁ CARREGADEIRA (CAÇAMBA DE 1,7 A 2,8 M³ / 128 HP) E DESCARGA LIVRE (UNIDADE: M3). AF_07/2020</v>
          </cell>
          <cell r="E701" t="str">
            <v>M3</v>
          </cell>
          <cell r="F701">
            <v>370.99</v>
          </cell>
          <cell r="J701" t="str">
            <v>EMPOLAMENTO</v>
          </cell>
        </row>
        <row r="702">
          <cell r="D702" t="str">
            <v>MATERIAL ESCAVADO</v>
          </cell>
          <cell r="F702">
            <v>370.99</v>
          </cell>
          <cell r="J702">
            <v>1.25</v>
          </cell>
          <cell r="M702">
            <v>296.79000000000002</v>
          </cell>
        </row>
        <row r="704">
          <cell r="A704" t="str">
            <v>4.8.10</v>
          </cell>
          <cell r="B704" t="str">
            <v>SINAPI MARÇO 2025</v>
          </cell>
          <cell r="C704">
            <v>95876</v>
          </cell>
          <cell r="D704" t="str">
            <v>TRANSPORTE COM CAMINHÃO BASCULANTE DE 14 M³, EM VIA URBANA PAVIMENTADA, DMT ATÉ 30 KM (UNIDADE: M3XKM). AF_07/2020</v>
          </cell>
          <cell r="E704" t="str">
            <v>M3XKM</v>
          </cell>
          <cell r="F704">
            <v>5564.85</v>
          </cell>
          <cell r="H704" t="str">
            <v>KM</v>
          </cell>
          <cell r="M704" t="str">
            <v>CARGA</v>
          </cell>
        </row>
        <row r="705">
          <cell r="D705" t="str">
            <v>TRANSPORTE DA CARGA</v>
          </cell>
          <cell r="F705">
            <v>5564.85</v>
          </cell>
          <cell r="H705">
            <v>15</v>
          </cell>
          <cell r="M705">
            <v>370.99</v>
          </cell>
        </row>
        <row r="707">
          <cell r="A707" t="str">
            <v>4.8.11</v>
          </cell>
          <cell r="B707" t="str">
            <v>SINAPI MARÇO 2025</v>
          </cell>
          <cell r="C707">
            <v>97951</v>
          </cell>
          <cell r="D707" t="str">
            <v>CAIXA PARA BOCA DE LOBO COMBINADA COM GRELHA RETANGULAR, EM ALVENARIA COM TIJOLOS CERÂMICOS MACIÇOS, DIMENSÕES INTERNAS: 1,3X1X1,2 M. AF_12/2020</v>
          </cell>
          <cell r="E707" t="str">
            <v>UN</v>
          </cell>
          <cell r="F707">
            <v>22</v>
          </cell>
        </row>
        <row r="708">
          <cell r="D708" t="str">
            <v>CAIXA PARA A BOCA 1,3 X 1 X 1,2 M</v>
          </cell>
          <cell r="F708">
            <v>22</v>
          </cell>
          <cell r="H708">
            <v>2198.4</v>
          </cell>
          <cell r="L708">
            <v>0.01</v>
          </cell>
        </row>
        <row r="710">
          <cell r="A710" t="str">
            <v>4.8.12</v>
          </cell>
          <cell r="B710" t="str">
            <v>SICRO JAN / 25</v>
          </cell>
          <cell r="C710">
            <v>804121</v>
          </cell>
          <cell r="D710" t="str">
            <v>BOCA DE BSTC D = 1,00 M - ESCONSIDADE 0° - AREIA E BRITA COMERCIAIS - ALAS RETAS</v>
          </cell>
          <cell r="E710" t="str">
            <v>UN</v>
          </cell>
          <cell r="F710">
            <v>22</v>
          </cell>
        </row>
        <row r="711">
          <cell r="D711" t="str">
            <v>BOCA DE BSTC D = 1,00 M</v>
          </cell>
          <cell r="F711">
            <v>22</v>
          </cell>
          <cell r="H711">
            <v>2198.4</v>
          </cell>
          <cell r="L711">
            <v>0.01</v>
          </cell>
        </row>
        <row r="713">
          <cell r="A713" t="str">
            <v>4.8.13</v>
          </cell>
          <cell r="B713" t="str">
            <v>ORSE MARÇO 2025</v>
          </cell>
          <cell r="C713">
            <v>10224</v>
          </cell>
          <cell r="D713" t="str">
            <v>CANALETA DE DRENAGEM EM CONCRETO, DIMENSÕES INTERNAS 40 X 50CM, COM TAMPA DE CONCRETO, INCLUSIVE ESCAVAÇÃO MANUAL</v>
          </cell>
          <cell r="E713" t="str">
            <v>M</v>
          </cell>
          <cell r="F713">
            <v>109.92</v>
          </cell>
        </row>
        <row r="714">
          <cell r="D714" t="str">
            <v>CANALETA</v>
          </cell>
          <cell r="F714">
            <v>109.92</v>
          </cell>
          <cell r="H714">
            <v>2198.4</v>
          </cell>
          <cell r="L714">
            <v>0.05</v>
          </cell>
        </row>
        <row r="716">
          <cell r="A716" t="str">
            <v>4.8.14</v>
          </cell>
          <cell r="B716" t="str">
            <v>SINAPI MARÇO 2025</v>
          </cell>
          <cell r="C716">
            <v>89512</v>
          </cell>
          <cell r="D716" t="str">
            <v>TUBO PVC, SÉRIE R, ÁGUA PLUVIAL, DN 100 MM, FORNECIDO E INSTALADO EM RAMAL DE ENCAMINHAMENTO. AF_06/2022</v>
          </cell>
          <cell r="E716" t="str">
            <v>M</v>
          </cell>
          <cell r="F716">
            <v>219.84</v>
          </cell>
        </row>
        <row r="717">
          <cell r="D717" t="str">
            <v>RECUPERAÇÃO DE TUBULAÇÃO DANIFICADA</v>
          </cell>
          <cell r="F717">
            <v>219.84</v>
          </cell>
          <cell r="H717">
            <v>2198.4</v>
          </cell>
          <cell r="J717">
            <v>2</v>
          </cell>
          <cell r="L717">
            <v>0.05</v>
          </cell>
        </row>
        <row r="719">
          <cell r="A719" t="str">
            <v>4.8.15</v>
          </cell>
          <cell r="B719" t="str">
            <v>SINAPI MARÇO 2025</v>
          </cell>
          <cell r="C719">
            <v>104166</v>
          </cell>
          <cell r="D719" t="str">
            <v>TUBO PVC, SÉRIE R, ÁGUA PLUVIAL, DN 150 MM, FORNECIDO E INSTALADO EM RAMAL DE ENCAMINHAMENTO. AF_06/2022</v>
          </cell>
          <cell r="E719" t="str">
            <v>M</v>
          </cell>
          <cell r="F719">
            <v>131.9</v>
          </cell>
        </row>
        <row r="720">
          <cell r="D720" t="str">
            <v>RECUPERAÇÃO DE TUBULAÇÃO DANIFICADA</v>
          </cell>
          <cell r="F720">
            <v>131.9</v>
          </cell>
          <cell r="H720">
            <v>2198.4</v>
          </cell>
          <cell r="J720">
            <v>2</v>
          </cell>
          <cell r="L720">
            <v>0.03</v>
          </cell>
        </row>
        <row r="722">
          <cell r="A722" t="str">
            <v>4.8.16</v>
          </cell>
          <cell r="B722" t="str">
            <v>SINAPI MARÇO 2025</v>
          </cell>
          <cell r="C722">
            <v>99251</v>
          </cell>
          <cell r="D722" t="str">
            <v>CAIXA ENTERRADA HIDRÁULICA RETANGULAR EM ALVENARIA COM TIJOLOS CERÂMICOS MACIÇOS, DIMENSÕES INTERNAS: 0,4X0,4X0,4 M PARA REDE DE DRENAGEM. AF_12/2020</v>
          </cell>
          <cell r="E722" t="str">
            <v>UN</v>
          </cell>
          <cell r="F722">
            <v>59</v>
          </cell>
        </row>
        <row r="723">
          <cell r="D723" t="str">
            <v>CAIXA DE PASSAGEM</v>
          </cell>
          <cell r="F723">
            <v>59</v>
          </cell>
          <cell r="J723">
            <v>59</v>
          </cell>
        </row>
        <row r="725">
          <cell r="A725" t="str">
            <v>4.9</v>
          </cell>
          <cell r="B725" t="str">
            <v/>
          </cell>
          <cell r="C725" t="str">
            <v/>
          </cell>
          <cell r="D725" t="str">
            <v>SINALIZAÇÃO VIÁRIA VERTICAL</v>
          </cell>
          <cell r="E725" t="str">
            <v/>
          </cell>
        </row>
        <row r="726">
          <cell r="A726" t="str">
            <v>4.9.1</v>
          </cell>
          <cell r="B726" t="str">
            <v>SICRO JAN / 25</v>
          </cell>
          <cell r="C726">
            <v>5213444</v>
          </cell>
          <cell r="D726" t="str">
            <v>PLACA DE REGULAMENTAÇÃO EM AÇO, R1 LADO 0,248 M - PELÍCULA RETRORREFLETIVA TIPO I + SI - FORNECIMENTO E IMPLANTAÇÃO</v>
          </cell>
          <cell r="E726" t="str">
            <v>UN</v>
          </cell>
          <cell r="F726">
            <v>30</v>
          </cell>
        </row>
        <row r="727">
          <cell r="D727" t="str">
            <v>PLACA R1</v>
          </cell>
          <cell r="F727">
            <v>30</v>
          </cell>
          <cell r="J727">
            <v>15</v>
          </cell>
          <cell r="L727">
            <v>2</v>
          </cell>
        </row>
        <row r="729">
          <cell r="A729" t="str">
            <v>4.9.2</v>
          </cell>
          <cell r="B729" t="str">
            <v>SICRO JAN / 25</v>
          </cell>
          <cell r="C729">
            <v>5213855</v>
          </cell>
          <cell r="D729" t="str">
            <v>SUPORTE METÁLICO GALVANIZADO PARA PLACA DE REGULAMENTAÇÃO - R1 - LADO DE 0,248 M - FORNECIMENTO E IMPLANTAÇÃO</v>
          </cell>
          <cell r="E729" t="str">
            <v>UN</v>
          </cell>
          <cell r="F729">
            <v>30</v>
          </cell>
        </row>
        <row r="730">
          <cell r="D730" t="str">
            <v>PLACA R1</v>
          </cell>
          <cell r="F730">
            <v>30</v>
          </cell>
          <cell r="J730">
            <v>30</v>
          </cell>
        </row>
        <row r="732">
          <cell r="A732" t="str">
            <v>4.9.3</v>
          </cell>
          <cell r="B732" t="str">
            <v>SICRO JAN / 25</v>
          </cell>
          <cell r="C732">
            <v>5213464</v>
          </cell>
          <cell r="D732" t="str">
            <v>PLACA DE ADVERTÊNCIA EM AÇO, LADO DE 0,60 M - PELÍCULA RETRORREFLETIVA TIPO I + SI - FORNECIMENTO E IMPLANTAÇÃO</v>
          </cell>
          <cell r="E732" t="str">
            <v>UN</v>
          </cell>
          <cell r="F732">
            <v>12</v>
          </cell>
        </row>
        <row r="733">
          <cell r="D733" t="str">
            <v>PLACA DE ADVERTÊNCIA</v>
          </cell>
          <cell r="F733">
            <v>12</v>
          </cell>
          <cell r="J733">
            <v>6</v>
          </cell>
          <cell r="L733">
            <v>2</v>
          </cell>
        </row>
        <row r="735">
          <cell r="A735" t="str">
            <v>4.9.4</v>
          </cell>
          <cell r="B735" t="str">
            <v>SICRO JAN / 25</v>
          </cell>
          <cell r="C735">
            <v>5213863</v>
          </cell>
          <cell r="D735" t="str">
            <v>SUPORTE METÁLICO GALVANIZADO PARA PLACA DE ADVERTÊNCIA OU REGULAMENTAÇÃO - LADO OU DIÂMETRO DE 0,60 M - FORNECIMENTO E IMPLANTAÇÃO</v>
          </cell>
          <cell r="E735" t="str">
            <v>UN</v>
          </cell>
          <cell r="F735">
            <v>42</v>
          </cell>
        </row>
        <row r="736">
          <cell r="D736" t="str">
            <v>PLACA DE ADVERTÊNCIA</v>
          </cell>
          <cell r="F736">
            <v>12</v>
          </cell>
          <cell r="J736">
            <v>12</v>
          </cell>
        </row>
        <row r="737">
          <cell r="D737" t="str">
            <v>PLACA DE REGULAMENTAÇÃO</v>
          </cell>
          <cell r="F737">
            <v>30</v>
          </cell>
          <cell r="J737">
            <v>30</v>
          </cell>
        </row>
        <row r="739">
          <cell r="A739" t="str">
            <v>4.9.5</v>
          </cell>
          <cell r="B739" t="str">
            <v>SICRO JAN / 25</v>
          </cell>
          <cell r="C739">
            <v>5213440</v>
          </cell>
          <cell r="D739" t="str">
            <v>PLACA DE REGULAMENTAÇÃO EM AÇO D = 0,60 M - PELÍCULA RETRORREFLETIVA TIPO I + SI - FORNECIMENTO E IMPLANTAÇÃO</v>
          </cell>
          <cell r="E739" t="str">
            <v>UN</v>
          </cell>
          <cell r="F739">
            <v>30</v>
          </cell>
        </row>
        <row r="740">
          <cell r="D740" t="str">
            <v>PLACA DE REGULAMENTAÇÃO</v>
          </cell>
          <cell r="F740">
            <v>30</v>
          </cell>
          <cell r="J740">
            <v>15</v>
          </cell>
          <cell r="L740">
            <v>2</v>
          </cell>
        </row>
        <row r="742">
          <cell r="A742" t="str">
            <v>4.9.6</v>
          </cell>
          <cell r="B742" t="str">
            <v>SICRO JAN / 25</v>
          </cell>
          <cell r="C742">
            <v>5213448</v>
          </cell>
          <cell r="D742" t="str">
            <v>PLACA DE REGULAMENTAÇÃO EM AÇO, R2 LADO 0,60 M - PELÍCULA RETRORREFLETIVA TIPO I + SI - FORNECIMENTO E IMPLANTAÇÃO</v>
          </cell>
          <cell r="E742" t="str">
            <v>UN</v>
          </cell>
          <cell r="F742">
            <v>4</v>
          </cell>
        </row>
        <row r="743">
          <cell r="D743" t="str">
            <v>PLACA R2</v>
          </cell>
          <cell r="F743">
            <v>4</v>
          </cell>
          <cell r="J743">
            <v>2</v>
          </cell>
          <cell r="L743">
            <v>2</v>
          </cell>
        </row>
        <row r="745">
          <cell r="A745" t="str">
            <v>4.9.7</v>
          </cell>
          <cell r="B745" t="str">
            <v>SICRO JAN / 25</v>
          </cell>
          <cell r="C745">
            <v>5213859</v>
          </cell>
          <cell r="D745" t="str">
            <v>SUPORTE METÁLICO GALVANIZADO PARA PLACA DE REGULAMENTAÇÃO - R2 - LADO DE 0,60 M - FORNECIMENTO E IMPLANTAÇÃO</v>
          </cell>
          <cell r="E745" t="str">
            <v>UN</v>
          </cell>
          <cell r="F745">
            <v>4</v>
          </cell>
        </row>
        <row r="746">
          <cell r="D746" t="str">
            <v>PLACA R2</v>
          </cell>
          <cell r="F746">
            <v>4</v>
          </cell>
          <cell r="J746">
            <v>4</v>
          </cell>
        </row>
        <row r="748">
          <cell r="A748" t="str">
            <v>4.9.8</v>
          </cell>
          <cell r="B748" t="str">
            <v>COMPOSIÇÃO</v>
          </cell>
          <cell r="C748" t="str">
            <v>CPU 006</v>
          </cell>
          <cell r="D74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748" t="str">
            <v>UN</v>
          </cell>
          <cell r="F748">
            <v>12</v>
          </cell>
        </row>
        <row r="749">
          <cell r="D749" t="str">
            <v>PLACA DE IDENTIFICAÇÃO DE RUA</v>
          </cell>
          <cell r="F749">
            <v>12</v>
          </cell>
          <cell r="J749">
            <v>29.31</v>
          </cell>
          <cell r="L749">
            <v>0.4</v>
          </cell>
        </row>
        <row r="751">
          <cell r="A751" t="str">
            <v>4.9.9</v>
          </cell>
          <cell r="B751" t="str">
            <v>COMPOSIÇÃO</v>
          </cell>
          <cell r="C751" t="str">
            <v>CPU 007</v>
          </cell>
          <cell r="D751"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751" t="str">
            <v>UN</v>
          </cell>
          <cell r="F751">
            <v>18</v>
          </cell>
        </row>
        <row r="752">
          <cell r="D752" t="str">
            <v>PLACA DE IDENTIFICAÇÃO DE RUA</v>
          </cell>
          <cell r="F752">
            <v>18</v>
          </cell>
          <cell r="J752">
            <v>29.31</v>
          </cell>
          <cell r="L752">
            <v>0.6</v>
          </cell>
        </row>
        <row r="754">
          <cell r="A754" t="str">
            <v>4.10</v>
          </cell>
          <cell r="B754" t="str">
            <v/>
          </cell>
          <cell r="C754" t="str">
            <v/>
          </cell>
          <cell r="D754" t="str">
            <v>SERVIÇOS COMPLEMENTARES E SINALIZAÇÃO DE OBRA</v>
          </cell>
          <cell r="E754" t="str">
            <v/>
          </cell>
        </row>
        <row r="755">
          <cell r="A755" t="str">
            <v>4.10.1</v>
          </cell>
          <cell r="B755" t="str">
            <v>SINAPI-I MARCO 2025</v>
          </cell>
          <cell r="C755">
            <v>10848</v>
          </cell>
          <cell r="D755" t="str">
            <v>PLACA DE INAUGURACAO METALICA, *40* CM X *60* CM</v>
          </cell>
          <cell r="E755" t="str">
            <v>UN</v>
          </cell>
          <cell r="F755">
            <v>19</v>
          </cell>
        </row>
        <row r="756">
          <cell r="D756" t="str">
            <v>PLACA DE INAUGURAÇÃO</v>
          </cell>
          <cell r="F756">
            <v>19</v>
          </cell>
          <cell r="J756">
            <v>19</v>
          </cell>
        </row>
        <row r="758">
          <cell r="A758" t="str">
            <v>4.10.2</v>
          </cell>
          <cell r="B758" t="str">
            <v>SICRO JAN / 25</v>
          </cell>
          <cell r="C758">
            <v>5213834</v>
          </cell>
          <cell r="D758" t="str">
            <v>BARREIRA PLÁSTICA PARA CANALIZAÇÃO DE TRÂNSITO - 60 X 45 X 60 CM - UTILIZAÇÃO DE 600 CICLOS - FORNECIMENTO, 01 IMPLANTAÇÃO E 01 RETIRADA DIÁRIA</v>
          </cell>
          <cell r="E758" t="str">
            <v>UN.DIA</v>
          </cell>
          <cell r="F758">
            <v>968</v>
          </cell>
          <cell r="H758" t="str">
            <v>MESES</v>
          </cell>
          <cell r="I758" t="str">
            <v>DIA</v>
          </cell>
          <cell r="J758" t="str">
            <v>QTDE</v>
          </cell>
          <cell r="L758" t="str">
            <v>INCIDÊNCIA</v>
          </cell>
        </row>
        <row r="759">
          <cell r="D759" t="str">
            <v>SINALIZAÇÃO DE OBRA</v>
          </cell>
          <cell r="F759">
            <v>968</v>
          </cell>
          <cell r="H759">
            <v>11</v>
          </cell>
          <cell r="I759">
            <v>22</v>
          </cell>
          <cell r="J759">
            <v>8</v>
          </cell>
          <cell r="L759">
            <v>0.5</v>
          </cell>
        </row>
        <row r="761">
          <cell r="A761" t="str">
            <v>4.10.3</v>
          </cell>
          <cell r="B761" t="str">
            <v>SICRO JAN / 25</v>
          </cell>
          <cell r="C761">
            <v>5213838</v>
          </cell>
          <cell r="D761" t="str">
            <v>CILINDRO CANALIZADOR DE TRÁFEGO COM BASE QUADRADA DE 111 X 56 X 56 CM - UTILIZAÇÃO DE 600 CICLOS - FORNECIMENTO, 01 IMPLANTAÇÃO E 01 RETIRADA DIÁRIA</v>
          </cell>
          <cell r="E761" t="str">
            <v>UN.DIA</v>
          </cell>
          <cell r="F761">
            <v>968</v>
          </cell>
          <cell r="H761" t="str">
            <v>MESES</v>
          </cell>
          <cell r="I761" t="str">
            <v>DIA</v>
          </cell>
          <cell r="J761" t="str">
            <v>QTDE</v>
          </cell>
          <cell r="L761" t="str">
            <v>INCIDÊNCIA</v>
          </cell>
        </row>
        <row r="762">
          <cell r="D762" t="str">
            <v>SINALIZAÇÃO DE OBRA</v>
          </cell>
          <cell r="F762">
            <v>968</v>
          </cell>
          <cell r="H762">
            <v>11</v>
          </cell>
          <cell r="I762">
            <v>22</v>
          </cell>
          <cell r="J762">
            <v>8</v>
          </cell>
          <cell r="L762">
            <v>0.5</v>
          </cell>
        </row>
        <row r="764">
          <cell r="A764" t="str">
            <v>4.10.4</v>
          </cell>
          <cell r="B764" t="str">
            <v>SINAPI MARÇO 2025</v>
          </cell>
          <cell r="C764">
            <v>104790</v>
          </cell>
          <cell r="D764" t="str">
            <v>DEMOLIÇÃO DE PISO DE CONCRETO SIMPLES, DE FORMA MECANIZADA COM MARTELETE, SEM REAPROVEITAMENTO. AF_09/2023</v>
          </cell>
          <cell r="E764" t="str">
            <v>M3</v>
          </cell>
          <cell r="F764">
            <v>5.45</v>
          </cell>
        </row>
        <row r="765">
          <cell r="D765" t="str">
            <v>DEMOLIÇÃO</v>
          </cell>
          <cell r="F765">
            <v>5.45</v>
          </cell>
          <cell r="M765">
            <v>5.45</v>
          </cell>
        </row>
        <row r="767">
          <cell r="A767" t="str">
            <v>4.10.5</v>
          </cell>
          <cell r="B767" t="str">
            <v>SICRO JAN / 25</v>
          </cell>
          <cell r="C767">
            <v>5219544</v>
          </cell>
          <cell r="D767" t="str">
            <v>CAVALETE EM PERFIL METÁLICO PARA PLACA DE SINALIZAÇÃO - 1,00 M X 1,00 M - CONFECÇÃO</v>
          </cell>
          <cell r="E767" t="str">
            <v>UN</v>
          </cell>
          <cell r="F767">
            <v>28</v>
          </cell>
          <cell r="I767" t="str">
            <v>QTDE DE VIAS</v>
          </cell>
          <cell r="J767" t="str">
            <v>QTDE</v>
          </cell>
        </row>
        <row r="768">
          <cell r="D768" t="str">
            <v>SINALIZAÇÃO DE OBRA</v>
          </cell>
          <cell r="F768">
            <v>28</v>
          </cell>
          <cell r="I768">
            <v>7</v>
          </cell>
          <cell r="J768">
            <v>4</v>
          </cell>
        </row>
        <row r="770">
          <cell r="A770" t="str">
            <v>4.10.6</v>
          </cell>
          <cell r="B770" t="str">
            <v>SICRO JAN / 25</v>
          </cell>
          <cell r="C770">
            <v>5213417</v>
          </cell>
          <cell r="D770" t="str">
            <v>PLACA EM AÇO Nº 16 GALVANIZADO COM PELÍCULA RETRORREFLETIVA TIPO I + III - CONFECÇÃO</v>
          </cell>
          <cell r="E770" t="str">
            <v>M²</v>
          </cell>
          <cell r="F770">
            <v>22.4</v>
          </cell>
          <cell r="H770" t="str">
            <v>COMPR.</v>
          </cell>
          <cell r="I770" t="str">
            <v>ALTURA</v>
          </cell>
          <cell r="J770" t="str">
            <v>CAVALETE</v>
          </cell>
        </row>
        <row r="771">
          <cell r="D771" t="str">
            <v>SINALIZAÇÃO DE OBRA</v>
          </cell>
          <cell r="F771">
            <v>22.4</v>
          </cell>
          <cell r="H771">
            <v>1</v>
          </cell>
          <cell r="I771">
            <v>0.8</v>
          </cell>
          <cell r="J771">
            <v>28</v>
          </cell>
        </row>
        <row r="773">
          <cell r="A773" t="str">
            <v>4.10.7</v>
          </cell>
          <cell r="B773" t="str">
            <v>SICRO JAN / 25</v>
          </cell>
          <cell r="C773">
            <v>5502972</v>
          </cell>
          <cell r="D773" t="str">
            <v>ESCAVAÇÃO DE VALA EM MATERIAL DE 3ª CATEGORIA - RESISTÊNCIA À COMPRESSÃO ACIMA DE 110 MPA - COM ESCAVADEIRA E ROMPEDOR HIDRÁULICO 1.700 KG</v>
          </cell>
          <cell r="E773" t="str">
            <v>M³</v>
          </cell>
          <cell r="F773">
            <v>4.41</v>
          </cell>
        </row>
        <row r="774">
          <cell r="D774" t="str">
            <v>ESCAVAÇÃO DE MATERIAL (3ª CATEGORIA)</v>
          </cell>
          <cell r="F774">
            <v>4.41</v>
          </cell>
          <cell r="M774">
            <v>4.41</v>
          </cell>
        </row>
        <row r="776">
          <cell r="A776" t="str">
            <v>4.10.8</v>
          </cell>
          <cell r="B776" t="str">
            <v>SINAPI MARÇO 2025</v>
          </cell>
          <cell r="C776">
            <v>103310</v>
          </cell>
          <cell r="D776" t="str">
            <v>INSTALAÇÃO DE LIXEIRA METÁLICA DUPLA, CAPACIDADE DE 60 L, EM TUBO DE AÇO CARBONO E CESTOS EM CHAPA DE AÇO COM PINTURA ELETROSTÁTICA, SOBRE SOLO. AF_11/2021</v>
          </cell>
          <cell r="E776" t="str">
            <v>UN</v>
          </cell>
          <cell r="F776">
            <v>42</v>
          </cell>
          <cell r="I776" t="str">
            <v>QTDE DE VIAS</v>
          </cell>
          <cell r="J776" t="str">
            <v>QTDE</v>
          </cell>
        </row>
        <row r="777">
          <cell r="D777" t="str">
            <v>LIXEIRA</v>
          </cell>
          <cell r="F777">
            <v>42</v>
          </cell>
          <cell r="I777">
            <v>7</v>
          </cell>
          <cell r="J777">
            <v>6</v>
          </cell>
        </row>
        <row r="779">
          <cell r="A779" t="str">
            <v>4.10.9</v>
          </cell>
          <cell r="B779" t="str">
            <v>SICRO JAN / 25</v>
          </cell>
          <cell r="C779">
            <v>5213850</v>
          </cell>
          <cell r="D779" t="str">
            <v>OPERAÇÃO DE SINALIZAÇÃO POR BANDEIROLA DE TECIDO OU COM PLACA METÁLICA</v>
          </cell>
          <cell r="E779" t="str">
            <v>H</v>
          </cell>
          <cell r="F779">
            <v>1408</v>
          </cell>
        </row>
        <row r="780">
          <cell r="D780" t="str">
            <v>SINALIZAÇÃO DE OBRA</v>
          </cell>
          <cell r="F780">
            <v>1408</v>
          </cell>
          <cell r="J780">
            <v>1408</v>
          </cell>
        </row>
        <row r="782">
          <cell r="A782" t="str">
            <v>4.10.10</v>
          </cell>
          <cell r="B782" t="str">
            <v>SICRO JAN / 25</v>
          </cell>
          <cell r="C782">
            <v>5213835</v>
          </cell>
          <cell r="D782" t="str">
            <v>CONE PLÁSTICO PARA CANALIZAÇÃO DE TRÂNSITO - UTILIZAÇÃO DE 150 CICLOS - FORNECIMENTO, 01 IMPLANTAÇÃO E 01 RETIRADA DIÁRIA</v>
          </cell>
          <cell r="E782" t="str">
            <v>UN.DIA</v>
          </cell>
          <cell r="F782">
            <v>660</v>
          </cell>
          <cell r="I782" t="str">
            <v>DIA</v>
          </cell>
          <cell r="J782" t="str">
            <v>QTDE</v>
          </cell>
        </row>
        <row r="783">
          <cell r="D783" t="str">
            <v>SINALIZAÇÃO DE OBRA</v>
          </cell>
          <cell r="F783">
            <v>660</v>
          </cell>
          <cell r="I783">
            <v>22</v>
          </cell>
          <cell r="J783">
            <v>30</v>
          </cell>
        </row>
        <row r="785">
          <cell r="A785" t="str">
            <v>4.10.11</v>
          </cell>
          <cell r="B785" t="str">
            <v>SICRO JAN / 25</v>
          </cell>
          <cell r="C785">
            <v>5212557</v>
          </cell>
          <cell r="D785" t="str">
            <v>PLACA DE REGULAMENTAÇÃO PARA SINALIZAÇÃO DE OBRAS MONTADA EM SUPORTE METÁLICO MÓVEL - D = 1,00 M - UTILIZAÇÃO DE 600 CICLOS - FORNECIMENTO, 01 IMPLANTAÇÃO E 01 RETIRADA DIÁRIA</v>
          </cell>
          <cell r="E785" t="str">
            <v>UN.DIA</v>
          </cell>
          <cell r="F785">
            <v>145</v>
          </cell>
          <cell r="H785" t="str">
            <v>MESES</v>
          </cell>
          <cell r="I785" t="str">
            <v>DIA</v>
          </cell>
          <cell r="J785" t="str">
            <v>QTDE</v>
          </cell>
          <cell r="L785" t="str">
            <v>INCIDÊNCIA</v>
          </cell>
        </row>
        <row r="786">
          <cell r="D786" t="str">
            <v>SINALIZAÇÃO DE OBRA</v>
          </cell>
          <cell r="F786">
            <v>145</v>
          </cell>
          <cell r="H786">
            <v>11</v>
          </cell>
          <cell r="I786">
            <v>22</v>
          </cell>
          <cell r="J786">
            <v>2</v>
          </cell>
          <cell r="L786">
            <v>0.3</v>
          </cell>
        </row>
        <row r="788">
          <cell r="A788" t="str">
            <v>4.10.12</v>
          </cell>
          <cell r="B788" t="str">
            <v>SICRO JAN / 25</v>
          </cell>
          <cell r="C788">
            <v>5212560</v>
          </cell>
          <cell r="D788" t="str">
            <v>PLACA DE ADVERTÊNCIA PARA SINALIZAÇÃO DE OBRAS MONTADA EM SUPORTE METÁLICO MÓVEL, LADO 1,00 M - UTILIZAÇÃO DE 600 CICLOS - FORNECIMENTO, 01 IMPLANTAÇÃO E 01 RETIRADA DIÁRIA</v>
          </cell>
          <cell r="E788" t="str">
            <v>UN.DIA</v>
          </cell>
          <cell r="F788">
            <v>363</v>
          </cell>
          <cell r="H788" t="str">
            <v>MESES</v>
          </cell>
          <cell r="I788" t="str">
            <v>DIA</v>
          </cell>
          <cell r="J788" t="str">
            <v>QTDE</v>
          </cell>
          <cell r="L788" t="str">
            <v>INCIDÊNCIA</v>
          </cell>
        </row>
        <row r="789">
          <cell r="D789" t="str">
            <v>SINALIZAÇÃO DE OBRA</v>
          </cell>
          <cell r="F789">
            <v>363</v>
          </cell>
          <cell r="H789">
            <v>11</v>
          </cell>
          <cell r="I789">
            <v>22</v>
          </cell>
          <cell r="J789">
            <v>5</v>
          </cell>
          <cell r="L789">
            <v>0.3</v>
          </cell>
        </row>
        <row r="791">
          <cell r="A791" t="str">
            <v>5.</v>
          </cell>
          <cell r="B791" t="str">
            <v/>
          </cell>
          <cell r="C791" t="str">
            <v/>
          </cell>
          <cell r="D791" t="str">
            <v>EXECUÇÃO DE SERVIÇOS DE ENGENHARIA PARA CAPEAMENTO E/OU RECAPEAMENTO DE VIAS EM CONCRETO BETUMINOSO USINADO À QUENTE (CBUQ)</v>
          </cell>
          <cell r="E791" t="str">
            <v/>
          </cell>
        </row>
        <row r="792">
          <cell r="A792" t="str">
            <v>5.1</v>
          </cell>
          <cell r="B792" t="str">
            <v/>
          </cell>
          <cell r="C792" t="str">
            <v/>
          </cell>
          <cell r="D792" t="str">
            <v>ADMINISTRAÇÃO LOCAL</v>
          </cell>
          <cell r="E792" t="str">
            <v/>
          </cell>
        </row>
        <row r="793">
          <cell r="A793" t="str">
            <v>5.1.1</v>
          </cell>
          <cell r="B793" t="str">
            <v>COMPOSIÇÃO</v>
          </cell>
          <cell r="C793" t="str">
            <v>CPU 012</v>
          </cell>
          <cell r="D793" t="str">
            <v>ADMINISTRAÇÃO LOCAL PARA PAVIMENTAÇÃO DE CAPEAMENTO E/OU RECAPEAMENTO (12 MESES)</v>
          </cell>
          <cell r="E793" t="str">
            <v>UN</v>
          </cell>
          <cell r="F793">
            <v>1</v>
          </cell>
        </row>
        <row r="794">
          <cell r="D794" t="str">
            <v>ADMINISTRAÇÃO LOCAL</v>
          </cell>
          <cell r="F794">
            <v>1</v>
          </cell>
          <cell r="J794">
            <v>1</v>
          </cell>
        </row>
        <row r="796">
          <cell r="A796" t="str">
            <v>5.2</v>
          </cell>
          <cell r="B796" t="str">
            <v/>
          </cell>
          <cell r="C796" t="str">
            <v/>
          </cell>
          <cell r="D796" t="str">
            <v>SERVIÇOS PRELIMINARES</v>
          </cell>
          <cell r="E796" t="str">
            <v/>
          </cell>
        </row>
        <row r="797">
          <cell r="A797" t="str">
            <v>5.2.1</v>
          </cell>
          <cell r="B797" t="str">
            <v>SINAPI MARÇO 2025</v>
          </cell>
          <cell r="C797">
            <v>103689</v>
          </cell>
          <cell r="D797" t="str">
            <v>FORNECIMENTO E INSTALAÇÃO DE PLACA DE OBRA COM CHAPA GALVANIZADA E ESTRUTURA DE MADEIRA. AF_03/2022_PS</v>
          </cell>
          <cell r="E797" t="str">
            <v>M2</v>
          </cell>
          <cell r="F797">
            <v>400.14</v>
          </cell>
        </row>
        <row r="798">
          <cell r="D798" t="str">
            <v>MODELO 01</v>
          </cell>
          <cell r="F798">
            <v>123.12</v>
          </cell>
          <cell r="H798">
            <v>3.6</v>
          </cell>
          <cell r="I798">
            <v>1.8</v>
          </cell>
          <cell r="J798">
            <v>19</v>
          </cell>
        </row>
        <row r="799">
          <cell r="D799" t="str">
            <v>MODELO 02</v>
          </cell>
          <cell r="F799">
            <v>277.02</v>
          </cell>
          <cell r="H799">
            <v>5.4</v>
          </cell>
          <cell r="I799">
            <v>2.7</v>
          </cell>
          <cell r="J799">
            <v>19</v>
          </cell>
        </row>
        <row r="801">
          <cell r="A801" t="str">
            <v>5.2.2</v>
          </cell>
          <cell r="B801" t="str">
            <v>COMPESA 2024.2</v>
          </cell>
          <cell r="C801" t="str">
            <v>01.08.42U</v>
          </cell>
          <cell r="D801" t="str">
            <v>CANTEIRO ITINERANTE COMPOSTO DE TOLDO, CONJUNTO DE MESA E CADEIRAS E BANHEIRO QUÍMICO COM LIMPEZA DIÁRIA INCLUSO COLETA E DESTINAÇÃO FINAL DE EFLUENTES</v>
          </cell>
          <cell r="E801" t="str">
            <v>MÊS</v>
          </cell>
          <cell r="F801">
            <v>22</v>
          </cell>
          <cell r="J801" t="str">
            <v>QTDE</v>
          </cell>
          <cell r="K801" t="str">
            <v>MESES</v>
          </cell>
        </row>
        <row r="802">
          <cell r="D802" t="str">
            <v>CANTEIRO</v>
          </cell>
          <cell r="F802">
            <v>22</v>
          </cell>
          <cell r="J802">
            <v>2</v>
          </cell>
          <cell r="K802">
            <v>11</v>
          </cell>
        </row>
        <row r="804">
          <cell r="A804" t="str">
            <v>5.2.3</v>
          </cell>
          <cell r="B804" t="str">
            <v>ORSE MARÇO 2025</v>
          </cell>
          <cell r="C804">
            <v>4659</v>
          </cell>
          <cell r="D804" t="str">
            <v>LOCAÇÃO DE CONTAINER - REFEITÓRIO SEM BANHEIRO - 6,00 X 2,40M - REV 02_02/2022</v>
          </cell>
          <cell r="E804" t="str">
            <v>MÊS</v>
          </cell>
          <cell r="F804">
            <v>11</v>
          </cell>
          <cell r="J804" t="str">
            <v>MESES</v>
          </cell>
        </row>
        <row r="805">
          <cell r="D805" t="str">
            <v>REFEITÓRIO</v>
          </cell>
          <cell r="F805">
            <v>11</v>
          </cell>
          <cell r="J805">
            <v>11</v>
          </cell>
        </row>
        <row r="807">
          <cell r="A807" t="str">
            <v>5.3</v>
          </cell>
          <cell r="B807" t="str">
            <v/>
          </cell>
          <cell r="C807" t="str">
            <v/>
          </cell>
          <cell r="D807" t="str">
            <v>MOBILIZAÇÃO</v>
          </cell>
          <cell r="E807" t="str">
            <v/>
          </cell>
        </row>
        <row r="808">
          <cell r="A808" t="str">
            <v>5.3.1</v>
          </cell>
          <cell r="B808" t="str">
            <v>COMPOSIÇÃO</v>
          </cell>
          <cell r="C808" t="str">
            <v>CPU 002</v>
          </cell>
          <cell r="D808" t="str">
            <v>MOBILIZAÇÃO DE MAQUINAS E EQUIPAMENTOS - PAVIMENTAÇÃO ASFÁLTICA, CAPEAMENTO E/OU RECAPEAMENTO</v>
          </cell>
          <cell r="E808" t="str">
            <v>UN</v>
          </cell>
          <cell r="F808">
            <v>18</v>
          </cell>
        </row>
        <row r="809">
          <cell r="D809" t="str">
            <v>MOBILIZAÇÃO</v>
          </cell>
          <cell r="F809">
            <v>18</v>
          </cell>
          <cell r="J809">
            <v>18</v>
          </cell>
        </row>
        <row r="811">
          <cell r="A811" t="str">
            <v>5.4</v>
          </cell>
          <cell r="B811" t="str">
            <v/>
          </cell>
          <cell r="C811" t="str">
            <v/>
          </cell>
          <cell r="D811" t="str">
            <v>DESMOBILIZAÇÃO</v>
          </cell>
          <cell r="E811" t="str">
            <v/>
          </cell>
        </row>
        <row r="812">
          <cell r="A812" t="str">
            <v>5.4.1</v>
          </cell>
          <cell r="B812" t="str">
            <v>COMPOSIÇÃO</v>
          </cell>
          <cell r="C812" t="str">
            <v>CPU 003</v>
          </cell>
          <cell r="D812" t="str">
            <v>DESMOBILIZAÇÃO DE MAQUINAS E EQUIPAMENTOS - PAVIMENTAÇÃO ASFÁLTICA, CAPEAMENTO E/OU RECAPEAMENTO</v>
          </cell>
          <cell r="E812" t="str">
            <v>UN</v>
          </cell>
          <cell r="F812">
            <v>18</v>
          </cell>
        </row>
        <row r="813">
          <cell r="D813" t="str">
            <v>DESMOBILIZAÇÃO</v>
          </cell>
          <cell r="F813">
            <v>18</v>
          </cell>
          <cell r="J813">
            <v>18</v>
          </cell>
        </row>
        <row r="815">
          <cell r="A815" t="str">
            <v>5.5</v>
          </cell>
          <cell r="B815" t="str">
            <v/>
          </cell>
          <cell r="C815" t="str">
            <v/>
          </cell>
          <cell r="D815" t="str">
            <v>PAVIMENTAÇÃO EM CBUQ (CONCRETO BETUMINOSO USINADO À QUENTE)</v>
          </cell>
          <cell r="E815" t="str">
            <v/>
          </cell>
        </row>
        <row r="816">
          <cell r="A816" t="str">
            <v>5.5.1</v>
          </cell>
          <cell r="B816" t="str">
            <v>SICRO JAN / 25</v>
          </cell>
          <cell r="C816">
            <v>4011212</v>
          </cell>
          <cell r="D816" t="str">
            <v>VARREDURA DA SUPERFÍCIE PARA EXECUÇÃO DE REVESTIMENTO ASFÁLTICO</v>
          </cell>
          <cell r="E816" t="str">
            <v>M²</v>
          </cell>
          <cell r="F816">
            <v>60522.6</v>
          </cell>
        </row>
        <row r="817">
          <cell r="D817" t="str">
            <v>ÁREA DO PAVIMENTO</v>
          </cell>
          <cell r="F817">
            <v>60522.6</v>
          </cell>
          <cell r="K817">
            <v>60522.6</v>
          </cell>
        </row>
        <row r="819">
          <cell r="A819" t="str">
            <v>5.5.2</v>
          </cell>
          <cell r="B819" t="str">
            <v>SINAPI MARÇO 2025</v>
          </cell>
          <cell r="C819">
            <v>95995</v>
          </cell>
          <cell r="D819" t="str">
            <v>EXECUÇÃO DE PAVIMENTO COM APLICAÇÃO DE CONCRETO ASFÁLTICO, CAMADA DE ROLAMENTO - EXCLUSIVE CARGA E TRANSPORTE. AF_11/2019</v>
          </cell>
          <cell r="E819" t="str">
            <v>M3</v>
          </cell>
          <cell r="F819">
            <v>3026.13</v>
          </cell>
        </row>
        <row r="820">
          <cell r="D820" t="str">
            <v>PAVIMENTO ASFÁLTICO</v>
          </cell>
          <cell r="F820">
            <v>3026.13</v>
          </cell>
          <cell r="M820">
            <v>3026.13</v>
          </cell>
        </row>
        <row r="822">
          <cell r="A822" t="str">
            <v>5.5.3</v>
          </cell>
          <cell r="B822" t="str">
            <v>SINAPI MARÇO 2025</v>
          </cell>
          <cell r="C822">
            <v>100987</v>
          </cell>
          <cell r="D822" t="str">
            <v>CARGA DE MISTURA ASFÁLTICA EM CAMINHÃO BASCULANTE 14 M³ (UNIDADE: M3). AF_07/2020</v>
          </cell>
          <cell r="E822" t="str">
            <v>M3</v>
          </cell>
          <cell r="F822">
            <v>3026.13</v>
          </cell>
        </row>
        <row r="823">
          <cell r="D823" t="str">
            <v>CARGA DO MATERIAL ASFÁLTICO</v>
          </cell>
          <cell r="F823">
            <v>3026.13</v>
          </cell>
          <cell r="M823">
            <v>3026.13</v>
          </cell>
        </row>
        <row r="825">
          <cell r="A825" t="str">
            <v>5.5.4</v>
          </cell>
          <cell r="B825" t="str">
            <v>SINAPI MARÇO 2025</v>
          </cell>
          <cell r="C825">
            <v>93593</v>
          </cell>
          <cell r="D825" t="str">
            <v>TRANSPORTE COM CAMINHÃO BASCULANTE DE 14 M³, EM VIA URBANA PAVIMENTADA, ADICIONAL PARA DMT EXCEDENTE A 30 KM (UNIDADE: M3XKM). AF_07/2020</v>
          </cell>
          <cell r="E825" t="str">
            <v>M3XKM</v>
          </cell>
          <cell r="F825">
            <v>92735.75</v>
          </cell>
          <cell r="H825" t="str">
            <v>KM</v>
          </cell>
          <cell r="M825" t="str">
            <v>CARGA</v>
          </cell>
        </row>
        <row r="826">
          <cell r="D826" t="str">
            <v>CARGA DO MATERIAL ASFÁLTICO</v>
          </cell>
          <cell r="F826">
            <v>92735.75</v>
          </cell>
          <cell r="H826">
            <v>34.049999999999997</v>
          </cell>
          <cell r="L826">
            <v>0.9</v>
          </cell>
          <cell r="M826">
            <v>3026.13</v>
          </cell>
        </row>
        <row r="828">
          <cell r="A828" t="str">
            <v>5.5.5</v>
          </cell>
          <cell r="B828" t="str">
            <v>SINAPI MARÇO 2025</v>
          </cell>
          <cell r="C828">
            <v>95876</v>
          </cell>
          <cell r="D828" t="str">
            <v>TRANSPORTE COM CAMINHÃO BASCULANTE DE 14 M³, EM VIA URBANA PAVIMENTADA, DMT ATÉ 30 KM (UNIDADE: M3XKM). AF_07/2020</v>
          </cell>
          <cell r="E828" t="str">
            <v>M3XKM</v>
          </cell>
          <cell r="F828">
            <v>10303.969999999999</v>
          </cell>
        </row>
        <row r="829">
          <cell r="D829" t="str">
            <v>CARGA DO MATERIAL ASFÁLTICO</v>
          </cell>
          <cell r="F829">
            <v>10303.969999999999</v>
          </cell>
          <cell r="L829">
            <v>0.1</v>
          </cell>
          <cell r="M829">
            <v>103039.73</v>
          </cell>
        </row>
        <row r="831">
          <cell r="A831" t="str">
            <v>5.5.6</v>
          </cell>
          <cell r="B831" t="str">
            <v>SINAPI MARÇO 2025</v>
          </cell>
          <cell r="C831">
            <v>102333</v>
          </cell>
          <cell r="D831" t="str">
            <v>TRANSPORTE COM CAMINHÃO TANQUE DE TRANSPORTE DE MATERIAL ASFÁLTICO DE 20000 L, EM VIA URBANA PAVIMENTADA, ADICIONAL PARA DMT EXCEDENTE A 30 KM (UNIDADE: TXKM). AF_07/2020</v>
          </cell>
          <cell r="E831" t="str">
            <v>TXKM</v>
          </cell>
          <cell r="F831">
            <v>927.36</v>
          </cell>
          <cell r="H831" t="str">
            <v>KM</v>
          </cell>
          <cell r="K831" t="str">
            <v>ÁREA</v>
          </cell>
          <cell r="L831" t="str">
            <v>Taxa de Emulsão RR-2C TON/M2</v>
          </cell>
        </row>
        <row r="832">
          <cell r="D832" t="str">
            <v>TRANSPORTE DA PINTURA</v>
          </cell>
          <cell r="F832">
            <v>927.36</v>
          </cell>
          <cell r="H832">
            <v>34.049999999999997</v>
          </cell>
          <cell r="K832">
            <v>60522.6</v>
          </cell>
          <cell r="L832">
            <v>4.4999999999999999E-4</v>
          </cell>
        </row>
        <row r="834">
          <cell r="A834" t="str">
            <v>5.5.7</v>
          </cell>
          <cell r="B834" t="str">
            <v>SICRO JAN / 25</v>
          </cell>
          <cell r="C834">
            <v>4011353</v>
          </cell>
          <cell r="D834" t="str">
            <v>PINTURA DE LIGAÇÃO</v>
          </cell>
          <cell r="E834" t="str">
            <v>M²</v>
          </cell>
          <cell r="F834">
            <v>60522.6</v>
          </cell>
        </row>
        <row r="835">
          <cell r="D835" t="str">
            <v>ÁREA DO PAVIMENTO</v>
          </cell>
          <cell r="F835">
            <v>60522.6</v>
          </cell>
          <cell r="K835">
            <v>60522.6</v>
          </cell>
        </row>
        <row r="837">
          <cell r="A837" t="str">
            <v>5.5.8</v>
          </cell>
          <cell r="B837" t="str">
            <v>SINAPI MARÇO 2025</v>
          </cell>
          <cell r="C837">
            <v>96001</v>
          </cell>
          <cell r="D837" t="str">
            <v>FRESAGEM DE PAVIMENTO ASFÁLTICO (PROFUNDIDADE ATÉ 5,0 CM) - EXCLUSIVE TRANSPORTE. AF_11/2019</v>
          </cell>
          <cell r="E837" t="str">
            <v>M2</v>
          </cell>
          <cell r="F837">
            <v>18156.78</v>
          </cell>
        </row>
        <row r="838">
          <cell r="D838" t="str">
            <v>ÁREA DO PAVIMENTO</v>
          </cell>
          <cell r="F838">
            <v>18156.78</v>
          </cell>
          <cell r="K838">
            <v>60522.6</v>
          </cell>
          <cell r="L838">
            <v>0.3</v>
          </cell>
        </row>
        <row r="840">
          <cell r="A840" t="str">
            <v>5.5.9</v>
          </cell>
          <cell r="B840" t="str">
            <v>COMPOSIÇÃO</v>
          </cell>
          <cell r="C840" t="str">
            <v>CPU 008</v>
          </cell>
          <cell r="D840" t="str">
            <v>TRANSPORTE DE EMULSÃO ASFALTICA CATIÔNICA RR - 2C PARA PAVIMENTAÇÃO ASFALTICA</v>
          </cell>
          <cell r="E840" t="str">
            <v>T</v>
          </cell>
          <cell r="F840">
            <v>27.24</v>
          </cell>
          <cell r="L840" t="str">
            <v>Taxa de Emulsão RR-2C TON/M2</v>
          </cell>
        </row>
        <row r="841">
          <cell r="D841" t="str">
            <v>TRANSPORTE DA EMULSÃO</v>
          </cell>
          <cell r="F841">
            <v>27.24</v>
          </cell>
          <cell r="K841">
            <v>60522.6</v>
          </cell>
          <cell r="L841">
            <v>4.4999999999999999E-4</v>
          </cell>
        </row>
        <row r="843">
          <cell r="A843" t="str">
            <v>5.5.10</v>
          </cell>
          <cell r="B843" t="str">
            <v>SINAPI MARÇO 2025</v>
          </cell>
          <cell r="C843">
            <v>96396</v>
          </cell>
          <cell r="D843" t="str">
            <v>CONSTRUÇÃO DE BASE E SUB-BASE PARA PAVIMENTAÇÃO DE BRITA GRADUADA SIMPLES, COM ESPESSURA DE 15 CM - EXCLUSIVE CARGA E TRANSPORTE. AF_09/2024</v>
          </cell>
          <cell r="E843" t="str">
            <v>M3</v>
          </cell>
          <cell r="F843">
            <v>907.84</v>
          </cell>
        </row>
        <row r="844">
          <cell r="D844" t="str">
            <v>REPARO</v>
          </cell>
          <cell r="F844">
            <v>907.84</v>
          </cell>
          <cell r="I844">
            <v>0.15</v>
          </cell>
          <cell r="K844">
            <v>60522.6</v>
          </cell>
          <cell r="L844">
            <v>0.1</v>
          </cell>
        </row>
        <row r="846">
          <cell r="A846" t="str">
            <v>5.5.11</v>
          </cell>
          <cell r="B846" t="str">
            <v>SINAPI MARÇO 2025</v>
          </cell>
          <cell r="C846">
            <v>100975</v>
          </cell>
          <cell r="D846" t="str">
            <v>CARGA, MANOBRA E DESCARGA DE SOLOS E MATERIAIS GRANULARES EM CAMINHÃO BASCULANTE 14 M³ - CARGA COM PÁ CARREGADEIRA (CAÇAMBA DE 1,7 A 2,8 M³ / 128 HP) E DESCARGA LIVRE (UNIDADE: M3). AF_07/2020</v>
          </cell>
          <cell r="E846" t="str">
            <v>M3</v>
          </cell>
          <cell r="F846">
            <v>1815.68</v>
          </cell>
        </row>
        <row r="847">
          <cell r="D847" t="str">
            <v>CARGA DO MATERIAL GRANULAR</v>
          </cell>
          <cell r="F847">
            <v>907.84</v>
          </cell>
          <cell r="M847">
            <v>907.84</v>
          </cell>
        </row>
        <row r="848">
          <cell r="D848" t="str">
            <v>CARGA DA FRESAGEM</v>
          </cell>
          <cell r="F848">
            <v>907.84</v>
          </cell>
          <cell r="L848">
            <v>0.3</v>
          </cell>
          <cell r="M848">
            <v>3026.13</v>
          </cell>
        </row>
        <row r="850">
          <cell r="A850" t="str">
            <v>5.5.12</v>
          </cell>
          <cell r="B850" t="str">
            <v>SINAPI MARÇO 2025</v>
          </cell>
          <cell r="C850">
            <v>93593</v>
          </cell>
          <cell r="D850" t="str">
            <v>TRANSPORTE COM CAMINHÃO BASCULANTE DE 14 M³, EM VIA URBANA PAVIMENTADA, ADICIONAL PARA DMT EXCEDENTE A 30 KM (UNIDADE: M3XKM). AF_07/2020</v>
          </cell>
          <cell r="E850" t="str">
            <v>M3XKM</v>
          </cell>
          <cell r="F850">
            <v>52332.44</v>
          </cell>
          <cell r="H850" t="str">
            <v>KM</v>
          </cell>
          <cell r="M850" t="str">
            <v>CARGA</v>
          </cell>
        </row>
        <row r="851">
          <cell r="D851" t="str">
            <v>TRANSPORTE DA CARGA GRANULAR</v>
          </cell>
          <cell r="F851">
            <v>40076.6</v>
          </cell>
          <cell r="H851">
            <v>49.05</v>
          </cell>
          <cell r="L851">
            <v>0.9</v>
          </cell>
          <cell r="M851">
            <v>907.84</v>
          </cell>
        </row>
        <row r="852">
          <cell r="D852" t="str">
            <v>TRANSPORTE CARGA DA FRESAGEM</v>
          </cell>
          <cell r="F852">
            <v>12255.84</v>
          </cell>
          <cell r="H852">
            <v>15</v>
          </cell>
          <cell r="L852">
            <v>0.9</v>
          </cell>
          <cell r="M852">
            <v>907.84</v>
          </cell>
        </row>
        <row r="854">
          <cell r="A854" t="str">
            <v>5.5.13</v>
          </cell>
          <cell r="B854" t="str">
            <v>SINAPI MARÇO 2025</v>
          </cell>
          <cell r="C854">
            <v>95876</v>
          </cell>
          <cell r="D854" t="str">
            <v>TRANSPORTE COM CAMINHÃO BASCULANTE DE 14 M³, EM VIA URBANA PAVIMENTADA, DMT ATÉ 30 KM (UNIDADE: M3XKM). AF_07/2020</v>
          </cell>
          <cell r="E854" t="str">
            <v>M3XKM</v>
          </cell>
          <cell r="F854">
            <v>5814.72</v>
          </cell>
        </row>
        <row r="855">
          <cell r="D855" t="str">
            <v>TRANSPORTE DA CARGA</v>
          </cell>
          <cell r="F855">
            <v>4452.96</v>
          </cell>
          <cell r="L855">
            <v>0.1</v>
          </cell>
          <cell r="M855">
            <v>44529.55</v>
          </cell>
        </row>
        <row r="856">
          <cell r="D856" t="str">
            <v>TRANSPORTE CARGA DA FRESAGEM</v>
          </cell>
          <cell r="F856">
            <v>1361.76</v>
          </cell>
          <cell r="L856">
            <v>0.1</v>
          </cell>
          <cell r="M856">
            <v>13617.6</v>
          </cell>
        </row>
        <row r="858">
          <cell r="A858" t="str">
            <v>5.5.14</v>
          </cell>
          <cell r="B858" t="str">
            <v>COTAÇÃO</v>
          </cell>
          <cell r="C858" t="str">
            <v>COT-001</v>
          </cell>
          <cell r="D858" t="str">
            <v>SERVICO DE TRATAMENTO DE RESIDUOS - DO TIPO REJEITOS SOLIDOS, CLASSE A( CONAMA 307/02 )e  II B (NBR 10004), EM CENTRAL DE TRATAMENTO (ENTULHO/METRALHA/FRESA)</v>
          </cell>
          <cell r="E858" t="str">
            <v>T</v>
          </cell>
          <cell r="F858">
            <v>8.17</v>
          </cell>
          <cell r="L858" t="str">
            <v>Taxa de Emulsão RR-2C TON/M2</v>
          </cell>
        </row>
        <row r="859">
          <cell r="D859" t="str">
            <v>FRESAGEM</v>
          </cell>
          <cell r="F859">
            <v>8.17</v>
          </cell>
          <cell r="K859">
            <v>18156.78</v>
          </cell>
          <cell r="L859">
            <v>4.4999999999999999E-4</v>
          </cell>
        </row>
        <row r="861">
          <cell r="A861" t="str">
            <v>5.6</v>
          </cell>
          <cell r="B861" t="str">
            <v/>
          </cell>
          <cell r="C861" t="str">
            <v/>
          </cell>
          <cell r="D861" t="str">
            <v>SINALIZAÇÃO VIÁRIA VERTICAL</v>
          </cell>
          <cell r="E861" t="str">
            <v/>
          </cell>
        </row>
        <row r="862">
          <cell r="A862" t="str">
            <v>5.6.1</v>
          </cell>
          <cell r="B862" t="str">
            <v>SICRO JAN / 25</v>
          </cell>
          <cell r="C862">
            <v>5213444</v>
          </cell>
          <cell r="D862" t="str">
            <v>PLACA DE REGULAMENTAÇÃO EM AÇO, R1 LADO 0,248 M - PELÍCULA RETRORREFLETIVA TIPO I + SI - FORNECIMENTO E IMPLANTAÇÃO</v>
          </cell>
          <cell r="E862" t="str">
            <v>UN</v>
          </cell>
          <cell r="F862">
            <v>150</v>
          </cell>
        </row>
        <row r="863">
          <cell r="D863" t="str">
            <v>PLACA R1</v>
          </cell>
          <cell r="F863">
            <v>150</v>
          </cell>
          <cell r="J863">
            <v>15</v>
          </cell>
          <cell r="L863">
            <v>10</v>
          </cell>
        </row>
        <row r="865">
          <cell r="A865" t="str">
            <v>5.6.2</v>
          </cell>
          <cell r="B865" t="str">
            <v>SICRO JAN / 25</v>
          </cell>
          <cell r="C865">
            <v>5213855</v>
          </cell>
          <cell r="D865" t="str">
            <v>SUPORTE METÁLICO GALVANIZADO PARA PLACA DE REGULAMENTAÇÃO - R1 - LADO DE 0,248 M - FORNECIMENTO E IMPLANTAÇÃO</v>
          </cell>
          <cell r="E865" t="str">
            <v>UN</v>
          </cell>
          <cell r="F865">
            <v>15</v>
          </cell>
        </row>
        <row r="866">
          <cell r="D866" t="str">
            <v>PLACA R1</v>
          </cell>
          <cell r="F866">
            <v>15</v>
          </cell>
          <cell r="J866">
            <v>15</v>
          </cell>
        </row>
        <row r="868">
          <cell r="A868" t="str">
            <v>5.6.3</v>
          </cell>
          <cell r="B868" t="str">
            <v>SICRO JAN / 25</v>
          </cell>
          <cell r="C868">
            <v>5213464</v>
          </cell>
          <cell r="D868" t="str">
            <v>PLACA DE ADVERTÊNCIA EM AÇO, LADO DE 0,60 M - PELÍCULA RETRORREFLETIVA TIPO I + SI - FORNECIMENTO E IMPLANTAÇÃO</v>
          </cell>
          <cell r="E868" t="str">
            <v>UN</v>
          </cell>
          <cell r="F868">
            <v>60</v>
          </cell>
        </row>
        <row r="869">
          <cell r="D869" t="str">
            <v>PLACA DE ADVERTÊNCIA</v>
          </cell>
          <cell r="F869">
            <v>60</v>
          </cell>
          <cell r="J869">
            <v>6</v>
          </cell>
          <cell r="L869">
            <v>10</v>
          </cell>
        </row>
        <row r="871">
          <cell r="A871" t="str">
            <v>5.6.4</v>
          </cell>
          <cell r="B871" t="str">
            <v>SICRO JAN / 25</v>
          </cell>
          <cell r="C871">
            <v>5213863</v>
          </cell>
          <cell r="D871" t="str">
            <v>SUPORTE METÁLICO GALVANIZADO PARA PLACA DE ADVERTÊNCIA OU REGULAMENTAÇÃO - LADO OU DIÂMETRO DE 0,60 M - FORNECIMENTO E IMPLANTAÇÃO</v>
          </cell>
          <cell r="E871" t="str">
            <v>UN</v>
          </cell>
          <cell r="F871">
            <v>210</v>
          </cell>
        </row>
        <row r="872">
          <cell r="D872" t="str">
            <v>PLACA DE ADVERTÊNCIA</v>
          </cell>
          <cell r="F872">
            <v>60</v>
          </cell>
          <cell r="J872">
            <v>60</v>
          </cell>
        </row>
        <row r="873">
          <cell r="D873" t="str">
            <v>PLACA DE REGULAMENTAÇÃO</v>
          </cell>
          <cell r="F873">
            <v>150</v>
          </cell>
          <cell r="J873">
            <v>150</v>
          </cell>
        </row>
        <row r="875">
          <cell r="A875" t="str">
            <v>5.6.5</v>
          </cell>
          <cell r="B875" t="str">
            <v>SICRO JAN / 25</v>
          </cell>
          <cell r="C875">
            <v>5213440</v>
          </cell>
          <cell r="D875" t="str">
            <v>PLACA DE REGULAMENTAÇÃO EM AÇO D = 0,60 M - PELÍCULA RETRORREFLETIVA TIPO I + SI - FORNECIMENTO E IMPLANTAÇÃO</v>
          </cell>
          <cell r="E875" t="str">
            <v>UN</v>
          </cell>
          <cell r="F875">
            <v>150</v>
          </cell>
        </row>
        <row r="876">
          <cell r="D876" t="str">
            <v>PLACA DE REGULAMENTAÇÃO</v>
          </cell>
          <cell r="F876">
            <v>150</v>
          </cell>
          <cell r="J876">
            <v>15</v>
          </cell>
          <cell r="L876">
            <v>10</v>
          </cell>
        </row>
        <row r="878">
          <cell r="A878" t="str">
            <v>5.6.6</v>
          </cell>
          <cell r="B878" t="str">
            <v>SICRO JAN / 25</v>
          </cell>
          <cell r="C878">
            <v>5213448</v>
          </cell>
          <cell r="D878" t="str">
            <v>PLACA DE REGULAMENTAÇÃO EM AÇO, R2 LADO 0,60 M - PELÍCULA RETRORREFLETIVA TIPO I + SI - FORNECIMENTO E IMPLANTAÇÃO</v>
          </cell>
          <cell r="E878" t="str">
            <v>UN</v>
          </cell>
          <cell r="F878">
            <v>20</v>
          </cell>
        </row>
        <row r="879">
          <cell r="D879" t="str">
            <v>PLACA R2</v>
          </cell>
          <cell r="F879">
            <v>20</v>
          </cell>
          <cell r="J879">
            <v>2</v>
          </cell>
          <cell r="L879">
            <v>10</v>
          </cell>
        </row>
        <row r="881">
          <cell r="A881" t="str">
            <v>5.6.7</v>
          </cell>
          <cell r="B881" t="str">
            <v>SICRO JAN / 25</v>
          </cell>
          <cell r="C881">
            <v>5213859</v>
          </cell>
          <cell r="D881" t="str">
            <v>SUPORTE METÁLICO GALVANIZADO PARA PLACA DE REGULAMENTAÇÃO - R2 - LADO DE 0,60 M - FORNECIMENTO E IMPLANTAÇÃO</v>
          </cell>
          <cell r="E881" t="str">
            <v>UN</v>
          </cell>
          <cell r="F881">
            <v>20</v>
          </cell>
        </row>
        <row r="882">
          <cell r="D882" t="str">
            <v>PLACA R2</v>
          </cell>
          <cell r="F882">
            <v>20</v>
          </cell>
          <cell r="J882">
            <v>20</v>
          </cell>
        </row>
        <row r="884">
          <cell r="A884" t="str">
            <v>5.6.8</v>
          </cell>
          <cell r="B884" t="str">
            <v>COMPOSIÇÃO</v>
          </cell>
          <cell r="C884" t="str">
            <v>CPU 006</v>
          </cell>
          <cell r="D884"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884" t="str">
            <v>UN</v>
          </cell>
          <cell r="F884">
            <v>54</v>
          </cell>
        </row>
        <row r="885">
          <cell r="D885" t="str">
            <v>PLACA DE IDENTIFICAÇÃO DE RUA</v>
          </cell>
          <cell r="F885">
            <v>54</v>
          </cell>
          <cell r="J885">
            <v>134.49</v>
          </cell>
          <cell r="L885">
            <v>0.4</v>
          </cell>
        </row>
        <row r="887">
          <cell r="A887" t="str">
            <v>5.6.9</v>
          </cell>
          <cell r="B887" t="str">
            <v>COMPOSIÇÃO</v>
          </cell>
          <cell r="C887" t="str">
            <v>CPU 007</v>
          </cell>
          <cell r="D887"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887" t="str">
            <v>UN</v>
          </cell>
          <cell r="F887">
            <v>81</v>
          </cell>
        </row>
        <row r="888">
          <cell r="D888" t="str">
            <v>PLACA DE IDENTIFICAÇÃO DE RUA</v>
          </cell>
          <cell r="F888">
            <v>81</v>
          </cell>
          <cell r="J888">
            <v>134.49</v>
          </cell>
          <cell r="L888">
            <v>0.6</v>
          </cell>
        </row>
        <row r="890">
          <cell r="A890" t="str">
            <v>5.7</v>
          </cell>
          <cell r="B890" t="str">
            <v/>
          </cell>
          <cell r="C890" t="str">
            <v/>
          </cell>
          <cell r="D890" t="str">
            <v>SINALIZAÇÃO VIÁRIA HORIZONTAL</v>
          </cell>
          <cell r="E890" t="str">
            <v/>
          </cell>
        </row>
        <row r="891">
          <cell r="A891" t="str">
            <v>5.7.1</v>
          </cell>
          <cell r="B891" t="str">
            <v>SICRO JAN / 25</v>
          </cell>
          <cell r="C891">
            <v>5213401</v>
          </cell>
          <cell r="D891" t="str">
            <v>PINTURA DE FAIXA COM TINTA ACRÍLICA - ESPESSURA DE 0,6 MM</v>
          </cell>
          <cell r="E891" t="str">
            <v>M²</v>
          </cell>
          <cell r="F891">
            <v>7666.2</v>
          </cell>
        </row>
        <row r="892">
          <cell r="D892" t="str">
            <v>FAIXA DE EIXO = COMPRIMENTO DA VIA X 4 FAIXAS</v>
          </cell>
          <cell r="F892">
            <v>4034.84</v>
          </cell>
          <cell r="G892">
            <v>0.1</v>
          </cell>
          <cell r="H892">
            <v>10087.1</v>
          </cell>
          <cell r="J892">
            <v>4</v>
          </cell>
        </row>
        <row r="893">
          <cell r="D893" t="str">
            <v>CICLOFAIXA</v>
          </cell>
          <cell r="F893">
            <v>3631.36</v>
          </cell>
          <cell r="G893">
            <v>1.2</v>
          </cell>
          <cell r="H893">
            <v>10087.1</v>
          </cell>
          <cell r="L893">
            <v>0.3</v>
          </cell>
        </row>
        <row r="895">
          <cell r="A895" t="str">
            <v>5.7.2</v>
          </cell>
          <cell r="B895" t="str">
            <v>SICRO JAN / 25</v>
          </cell>
          <cell r="C895">
            <v>5213410</v>
          </cell>
          <cell r="D895" t="str">
            <v>PINTURA DE FAIXA COM TERMOPLÁSTICO EM ALTO RELEVO TIPO I POR EXTRUSÃO - RELEVO DUPLO COM BASE</v>
          </cell>
          <cell r="E895" t="str">
            <v>M²</v>
          </cell>
          <cell r="F895">
            <v>403.44</v>
          </cell>
        </row>
        <row r="896">
          <cell r="D896" t="str">
            <v>FAIXA DE PEDESTRE</v>
          </cell>
          <cell r="F896">
            <v>403.44</v>
          </cell>
          <cell r="J896">
            <v>33.619999999999997</v>
          </cell>
          <cell r="K896">
            <v>24</v>
          </cell>
          <cell r="L896">
            <v>0.5</v>
          </cell>
        </row>
        <row r="898">
          <cell r="A898" t="str">
            <v>5.7.3</v>
          </cell>
          <cell r="B898" t="str">
            <v>SICRO JAN / 25</v>
          </cell>
          <cell r="C898">
            <v>5219606</v>
          </cell>
          <cell r="D898" t="str">
            <v>TACHA REFLETIVA EM PLÁSTICO INJETADO - BIDIRECIONAL TIPO II - COM UM PINO - FORNECIMENTO E COLOCAÇÃO</v>
          </cell>
          <cell r="E898" t="str">
            <v>UN</v>
          </cell>
          <cell r="F898">
            <v>2017</v>
          </cell>
        </row>
        <row r="899">
          <cell r="D899" t="str">
            <v>TACHA BIDIRECIONAL A CADA 1,5 M</v>
          </cell>
          <cell r="F899">
            <v>2017</v>
          </cell>
          <cell r="H899">
            <v>10087.1</v>
          </cell>
          <cell r="J899">
            <v>1</v>
          </cell>
          <cell r="K899">
            <v>1.5</v>
          </cell>
          <cell r="L899">
            <v>0.3</v>
          </cell>
        </row>
        <row r="901">
          <cell r="A901" t="str">
            <v>5.7.4</v>
          </cell>
          <cell r="B901" t="str">
            <v>SICRO JAN / 25</v>
          </cell>
          <cell r="C901">
            <v>5213407</v>
          </cell>
          <cell r="D901" t="str">
            <v>PINTURA DE SETAS E ZEBRADOS COM TINTA ACRÍLICA EMULSIONADA EM ÁGUA - ESPESSURA DE 0,5 MM</v>
          </cell>
          <cell r="E901" t="str">
            <v>M²</v>
          </cell>
          <cell r="F901">
            <v>3026.13</v>
          </cell>
          <cell r="O901">
            <v>80</v>
          </cell>
          <cell r="P901">
            <v>9600</v>
          </cell>
        </row>
        <row r="902">
          <cell r="D902" t="str">
            <v>SETAS E FAIXAS ZEBRADAS</v>
          </cell>
          <cell r="F902">
            <v>3026.13</v>
          </cell>
          <cell r="G902">
            <v>6</v>
          </cell>
          <cell r="H902">
            <v>10087.1</v>
          </cell>
          <cell r="L902">
            <v>0.05</v>
          </cell>
        </row>
        <row r="904">
          <cell r="A904" t="str">
            <v>5.7.5</v>
          </cell>
          <cell r="B904" t="str">
            <v>SINAPI MARÇO 2025</v>
          </cell>
          <cell r="C904">
            <v>102498</v>
          </cell>
          <cell r="D904" t="str">
            <v>PINTURA DE MEIO-FIO COM TINTA BRANCA A BASE DE CAL (CAIAÇÃO). AF_05/2021</v>
          </cell>
          <cell r="E904" t="str">
            <v>M</v>
          </cell>
          <cell r="F904">
            <v>20174.2</v>
          </cell>
        </row>
        <row r="905">
          <cell r="D905" t="str">
            <v>MEIO-FIO</v>
          </cell>
          <cell r="F905">
            <v>20174.2</v>
          </cell>
          <cell r="H905">
            <v>10087.1</v>
          </cell>
          <cell r="J905">
            <v>2</v>
          </cell>
        </row>
        <row r="907">
          <cell r="A907" t="str">
            <v>5.7.6</v>
          </cell>
          <cell r="B907" t="str">
            <v>SICRO JAN / 25</v>
          </cell>
          <cell r="C907">
            <v>4915708</v>
          </cell>
          <cell r="D907" t="str">
            <v>LIMPEZA DE SARJETA E MEIO-FIO</v>
          </cell>
          <cell r="E907" t="str">
            <v>M</v>
          </cell>
          <cell r="F907">
            <v>40348.400000000001</v>
          </cell>
        </row>
        <row r="908">
          <cell r="D908" t="str">
            <v>SARJETA</v>
          </cell>
          <cell r="F908">
            <v>20174.2</v>
          </cell>
          <cell r="H908">
            <v>10087.1</v>
          </cell>
          <cell r="J908">
            <v>2</v>
          </cell>
        </row>
        <row r="909">
          <cell r="D909" t="str">
            <v>MEIO FIO</v>
          </cell>
          <cell r="F909">
            <v>20174.2</v>
          </cell>
          <cell r="H909">
            <v>10087.1</v>
          </cell>
          <cell r="J909">
            <v>2</v>
          </cell>
        </row>
        <row r="911">
          <cell r="A911" t="str">
            <v>5.8</v>
          </cell>
          <cell r="B911" t="str">
            <v/>
          </cell>
          <cell r="C911" t="str">
            <v/>
          </cell>
          <cell r="D911" t="str">
            <v>SERVIÇOS COMPLEMENTARES E SINALIZAÇÃO DE OBRA</v>
          </cell>
          <cell r="E911" t="str">
            <v/>
          </cell>
        </row>
        <row r="912">
          <cell r="A912" t="str">
            <v>5.8.1</v>
          </cell>
          <cell r="B912" t="str">
            <v>SINAPI-I MARCO 2025</v>
          </cell>
          <cell r="C912">
            <v>10848</v>
          </cell>
          <cell r="D912" t="str">
            <v>PLACA DE INAUGURACAO METALICA, *40* CM X *60* CM</v>
          </cell>
          <cell r="E912" t="str">
            <v>UN</v>
          </cell>
          <cell r="F912">
            <v>19</v>
          </cell>
        </row>
        <row r="913">
          <cell r="D913" t="str">
            <v>PLACA DE INAUGURAÇÃO</v>
          </cell>
          <cell r="F913">
            <v>19</v>
          </cell>
          <cell r="J913">
            <v>19</v>
          </cell>
        </row>
        <row r="915">
          <cell r="A915" t="str">
            <v>5.8.2</v>
          </cell>
          <cell r="B915" t="str">
            <v>SICRO JAN / 25</v>
          </cell>
          <cell r="C915">
            <v>5213834</v>
          </cell>
          <cell r="D915" t="str">
            <v>BARREIRA PLÁSTICA PARA CANALIZAÇÃO DE TRÂNSITO - 60 X 45 X 60 CM - UTILIZAÇÃO DE 600 CICLOS - FORNECIMENTO, 01 IMPLANTAÇÃO E 01 RETIRADA DIÁRIA</v>
          </cell>
          <cell r="E915" t="str">
            <v>UN.DIA</v>
          </cell>
          <cell r="F915">
            <v>968</v>
          </cell>
          <cell r="H915" t="str">
            <v>MESES</v>
          </cell>
          <cell r="I915" t="str">
            <v>DIA</v>
          </cell>
          <cell r="J915" t="str">
            <v>QTDE</v>
          </cell>
          <cell r="L915" t="str">
            <v>INCIDÊNCIA</v>
          </cell>
        </row>
        <row r="916">
          <cell r="D916" t="str">
            <v>SINALIZAÇÃO DE OBRA</v>
          </cell>
          <cell r="F916">
            <v>968</v>
          </cell>
          <cell r="H916">
            <v>11</v>
          </cell>
          <cell r="I916">
            <v>22</v>
          </cell>
          <cell r="J916">
            <v>8</v>
          </cell>
          <cell r="L916">
            <v>0.5</v>
          </cell>
        </row>
        <row r="918">
          <cell r="A918" t="str">
            <v>5.8.3</v>
          </cell>
          <cell r="B918" t="str">
            <v>SICRO JAN / 25</v>
          </cell>
          <cell r="C918">
            <v>5213838</v>
          </cell>
          <cell r="D918" t="str">
            <v>CILINDRO CANALIZADOR DE TRÁFEGO COM BASE QUADRADA DE 111 X 56 X 56 CM - UTILIZAÇÃO DE 600 CICLOS - FORNECIMENTO, 01 IMPLANTAÇÃO E 01 RETIRADA DIÁRIA</v>
          </cell>
          <cell r="E918" t="str">
            <v>UN.DIA</v>
          </cell>
          <cell r="F918">
            <v>968</v>
          </cell>
          <cell r="H918" t="str">
            <v>MESES</v>
          </cell>
          <cell r="I918" t="str">
            <v>DIA</v>
          </cell>
          <cell r="J918" t="str">
            <v>QTDE</v>
          </cell>
          <cell r="L918" t="str">
            <v>INCIDÊNCIA</v>
          </cell>
        </row>
        <row r="919">
          <cell r="D919" t="str">
            <v>SINALIZAÇÃO DE OBRA</v>
          </cell>
          <cell r="F919">
            <v>968</v>
          </cell>
          <cell r="H919">
            <v>11</v>
          </cell>
          <cell r="I919">
            <v>22</v>
          </cell>
          <cell r="J919">
            <v>8</v>
          </cell>
          <cell r="L919">
            <v>0.5</v>
          </cell>
        </row>
        <row r="921">
          <cell r="A921" t="str">
            <v>5.8.4</v>
          </cell>
          <cell r="B921" t="str">
            <v>SINAPI MARÇO 2025</v>
          </cell>
          <cell r="C921">
            <v>104790</v>
          </cell>
          <cell r="D921" t="str">
            <v>DEMOLIÇÃO DE PISO DE CONCRETO SIMPLES, DE FORMA MECANIZADA COM MARTELETE, SEM REAPROVEITAMENTO. AF_09/2023</v>
          </cell>
          <cell r="E921" t="str">
            <v>M3</v>
          </cell>
          <cell r="F921">
            <v>8.2200000000000006</v>
          </cell>
        </row>
        <row r="922">
          <cell r="D922" t="str">
            <v>DEMOLIÇÃO</v>
          </cell>
          <cell r="F922">
            <v>8.2200000000000006</v>
          </cell>
          <cell r="M922">
            <v>8.2200000000000006</v>
          </cell>
        </row>
        <row r="924">
          <cell r="A924" t="str">
            <v>5.8.5</v>
          </cell>
          <cell r="B924" t="str">
            <v>SICRO JAN / 25</v>
          </cell>
          <cell r="C924">
            <v>5219544</v>
          </cell>
          <cell r="D924" t="str">
            <v>CAVALETE EM PERFIL METÁLICO PARA PLACA DE SINALIZAÇÃO - 1,00 M X 1,00 M - CONFECÇÃO</v>
          </cell>
          <cell r="E924" t="str">
            <v>UN</v>
          </cell>
          <cell r="F924">
            <v>136</v>
          </cell>
          <cell r="I924" t="str">
            <v>QTDE DE VIAS</v>
          </cell>
          <cell r="J924" t="str">
            <v>QTDE</v>
          </cell>
        </row>
        <row r="925">
          <cell r="D925" t="str">
            <v>SINALIZAÇÃO DE OBRA</v>
          </cell>
          <cell r="F925">
            <v>136</v>
          </cell>
          <cell r="I925">
            <v>34</v>
          </cell>
          <cell r="J925">
            <v>4</v>
          </cell>
        </row>
        <row r="927">
          <cell r="A927" t="str">
            <v>5.8.6</v>
          </cell>
          <cell r="B927" t="str">
            <v>SICRO JAN / 25</v>
          </cell>
          <cell r="C927">
            <v>5213417</v>
          </cell>
          <cell r="D927" t="str">
            <v>PLACA EM AÇO Nº 16 GALVANIZADO COM PELÍCULA RETRORREFLETIVA TIPO I + III - CONFECÇÃO</v>
          </cell>
          <cell r="E927" t="str">
            <v>M²</v>
          </cell>
          <cell r="F927">
            <v>108.8</v>
          </cell>
          <cell r="H927" t="str">
            <v>COMPR.</v>
          </cell>
          <cell r="I927" t="str">
            <v>ALTURA</v>
          </cell>
          <cell r="J927" t="str">
            <v>CAVALETE</v>
          </cell>
        </row>
        <row r="928">
          <cell r="D928" t="str">
            <v>SINALIZAÇÃO DE OBRA</v>
          </cell>
          <cell r="F928">
            <v>108.8</v>
          </cell>
          <cell r="H928">
            <v>1</v>
          </cell>
          <cell r="I928">
            <v>0.8</v>
          </cell>
          <cell r="J928">
            <v>136</v>
          </cell>
        </row>
        <row r="930">
          <cell r="A930" t="str">
            <v>5.8.7</v>
          </cell>
          <cell r="B930" t="str">
            <v>SINAPI MARÇO 2025</v>
          </cell>
          <cell r="C930">
            <v>103310</v>
          </cell>
          <cell r="D930" t="str">
            <v>INSTALAÇÃO DE LIXEIRA METÁLICA DUPLA, CAPACIDADE DE 60 L, EM TUBO DE AÇO CARBONO E CESTOS EM CHAPA DE AÇO COM PINTURA ELETROSTÁTICA, SOBRE SOLO. AF_11/2021</v>
          </cell>
          <cell r="E930" t="str">
            <v>UN</v>
          </cell>
          <cell r="F930">
            <v>204</v>
          </cell>
          <cell r="I930" t="str">
            <v>QTDE DE VIAS</v>
          </cell>
          <cell r="J930" t="str">
            <v>QTDE</v>
          </cell>
        </row>
        <row r="931">
          <cell r="D931" t="str">
            <v>LIXEIRA</v>
          </cell>
          <cell r="F931">
            <v>204</v>
          </cell>
          <cell r="I931">
            <v>34</v>
          </cell>
          <cell r="J931">
            <v>6</v>
          </cell>
        </row>
        <row r="933">
          <cell r="A933" t="str">
            <v>5.8.8</v>
          </cell>
          <cell r="B933" t="str">
            <v>SICRO JAN / 25</v>
          </cell>
          <cell r="C933">
            <v>5213850</v>
          </cell>
          <cell r="D933" t="str">
            <v>OPERAÇÃO DE SINALIZAÇÃO POR BANDEIROLA DE TECIDO OU COM PLACA METÁLICA</v>
          </cell>
          <cell r="E933" t="str">
            <v>H</v>
          </cell>
          <cell r="F933">
            <v>1408</v>
          </cell>
        </row>
        <row r="934">
          <cell r="D934" t="str">
            <v>SINALIZAÇÃO DE OBRA</v>
          </cell>
          <cell r="F934">
            <v>1408</v>
          </cell>
          <cell r="J934">
            <v>1408</v>
          </cell>
        </row>
        <row r="936">
          <cell r="A936" t="str">
            <v>5.8.9</v>
          </cell>
          <cell r="B936" t="str">
            <v>SICRO JAN / 25</v>
          </cell>
          <cell r="C936">
            <v>5213835</v>
          </cell>
          <cell r="D936" t="str">
            <v>CONE PLÁSTICO PARA CANALIZAÇÃO DE TRÂNSITO - UTILIZAÇÃO DE 150 CICLOS - FORNECIMENTO, 01 IMPLANTAÇÃO E 01 RETIRADA DIÁRIA</v>
          </cell>
          <cell r="E936" t="str">
            <v>UN.DIA</v>
          </cell>
          <cell r="F936">
            <v>660</v>
          </cell>
          <cell r="I936" t="str">
            <v>DIA</v>
          </cell>
          <cell r="J936" t="str">
            <v>QTDE</v>
          </cell>
        </row>
        <row r="937">
          <cell r="D937" t="str">
            <v>SINALIZAÇÃO DE OBRA</v>
          </cell>
          <cell r="F937">
            <v>660</v>
          </cell>
          <cell r="I937">
            <v>22</v>
          </cell>
          <cell r="J937">
            <v>30</v>
          </cell>
        </row>
        <row r="939">
          <cell r="A939" t="str">
            <v>5.8.10</v>
          </cell>
          <cell r="B939" t="str">
            <v>SICRO JAN / 25</v>
          </cell>
          <cell r="C939">
            <v>5212557</v>
          </cell>
          <cell r="D939" t="str">
            <v>PLACA DE REGULAMENTAÇÃO PARA SINALIZAÇÃO DE OBRAS MONTADA EM SUPORTE METÁLICO MÓVEL - D = 1,00 M - UTILIZAÇÃO DE 600 CICLOS - FORNECIMENTO, 01 IMPLANTAÇÃO E 01 RETIRADA DIÁRIA</v>
          </cell>
          <cell r="E939" t="str">
            <v>UN.DIA</v>
          </cell>
          <cell r="F939">
            <v>145</v>
          </cell>
          <cell r="H939" t="str">
            <v>MESES</v>
          </cell>
          <cell r="I939" t="str">
            <v>DIA</v>
          </cell>
          <cell r="J939" t="str">
            <v>QTDE</v>
          </cell>
          <cell r="L939" t="str">
            <v>INCIDÊNCIA</v>
          </cell>
        </row>
        <row r="940">
          <cell r="D940" t="str">
            <v>SINALIZAÇÃO DE OBRA</v>
          </cell>
          <cell r="F940">
            <v>145</v>
          </cell>
          <cell r="H940">
            <v>11</v>
          </cell>
          <cell r="I940">
            <v>22</v>
          </cell>
          <cell r="J940">
            <v>2</v>
          </cell>
          <cell r="L940">
            <v>0.3</v>
          </cell>
        </row>
        <row r="942">
          <cell r="A942" t="str">
            <v>5.8.11</v>
          </cell>
          <cell r="B942" t="str">
            <v>SICRO JAN / 25</v>
          </cell>
          <cell r="C942">
            <v>5212560</v>
          </cell>
          <cell r="D942" t="str">
            <v>PLACA DE ADVERTÊNCIA PARA SINALIZAÇÃO DE OBRAS MONTADA EM SUPORTE METÁLICO MÓVEL, LADO 1,00 M - UTILIZAÇÃO DE 600 CICLOS - FORNECIMENTO, 01 IMPLANTAÇÃO E 01 RETIRADA DIÁRIA</v>
          </cell>
          <cell r="E942" t="str">
            <v>UN.DIA</v>
          </cell>
          <cell r="F942">
            <v>363</v>
          </cell>
          <cell r="H942" t="str">
            <v>MESES</v>
          </cell>
          <cell r="I942" t="str">
            <v>DIA</v>
          </cell>
          <cell r="J942" t="str">
            <v>QTDE</v>
          </cell>
          <cell r="L942" t="str">
            <v>INCIDÊNCIA</v>
          </cell>
        </row>
        <row r="943">
          <cell r="D943" t="str">
            <v>SINALIZAÇÃO DE OBRA</v>
          </cell>
          <cell r="F943">
            <v>363</v>
          </cell>
          <cell r="H943">
            <v>11</v>
          </cell>
          <cell r="I943">
            <v>22</v>
          </cell>
          <cell r="J943">
            <v>5</v>
          </cell>
          <cell r="L943">
            <v>0.3</v>
          </cell>
        </row>
        <row r="948">
          <cell r="A948" t="str">
            <v>Informações Gerais</v>
          </cell>
        </row>
        <row r="949">
          <cell r="A949" t="str">
            <v>Responsável Técnico</v>
          </cell>
          <cell r="C949" t="str">
            <v>Data:</v>
          </cell>
          <cell r="D949">
            <v>45824</v>
          </cell>
        </row>
        <row r="950">
          <cell r="A950" t="str">
            <v>Nome:</v>
          </cell>
          <cell r="B950" t="str">
            <v>Samuel Santos de Azevêdo</v>
          </cell>
          <cell r="C950" t="str">
            <v>Localidade:</v>
          </cell>
          <cell r="D950" t="str">
            <v>DIVERSOS MUNICÍPIOS</v>
          </cell>
        </row>
        <row r="951">
          <cell r="A951" t="str">
            <v>Título:</v>
          </cell>
          <cell r="B951" t="str">
            <v>Engenheiro Civil</v>
          </cell>
        </row>
        <row r="952">
          <cell r="A952" t="str">
            <v>Matrícula:</v>
          </cell>
          <cell r="B952">
            <v>18134734</v>
          </cell>
        </row>
        <row r="954">
          <cell r="A954" t="str">
            <v>Nome:</v>
          </cell>
          <cell r="B954" t="str">
            <v>Geisiane Maria Duarte</v>
          </cell>
        </row>
        <row r="955">
          <cell r="A955" t="str">
            <v>Título:</v>
          </cell>
          <cell r="B955" t="str">
            <v>Engenheira Civil</v>
          </cell>
        </row>
        <row r="956">
          <cell r="A956" t="str">
            <v>Matrícula:</v>
          </cell>
          <cell r="B956">
            <v>18230881</v>
          </cell>
        </row>
        <row r="958">
          <cell r="A958" t="str">
            <v>Nome:</v>
          </cell>
          <cell r="B958" t="str">
            <v>Monica Cavalcanti dos Santos</v>
          </cell>
        </row>
        <row r="959">
          <cell r="A959" t="str">
            <v>Título:</v>
          </cell>
          <cell r="B959" t="str">
            <v>Engenheira Civil</v>
          </cell>
        </row>
        <row r="960">
          <cell r="A960" t="str">
            <v>Matrícula:</v>
          </cell>
          <cell r="B960">
            <v>3752763</v>
          </cell>
        </row>
        <row r="962">
          <cell r="A962" t="str">
            <v>Nome:</v>
          </cell>
          <cell r="B962" t="str">
            <v>Wandeliana Tomaz F. da Silva Santana</v>
          </cell>
        </row>
        <row r="963">
          <cell r="A963" t="str">
            <v>Título:</v>
          </cell>
          <cell r="B963" t="str">
            <v>Engenheira Civil</v>
          </cell>
        </row>
        <row r="964">
          <cell r="A964" t="str">
            <v>Matrícula:</v>
          </cell>
          <cell r="B964">
            <v>18246834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3">
          <cell r="A3" t="str">
            <v>CPU 001</v>
          </cell>
          <cell r="B3" t="str">
            <v>COMPOSIÇÃO</v>
          </cell>
          <cell r="C3" t="str">
            <v>CANTEIRO DE OBRAS CENTRAL</v>
          </cell>
          <cell r="D3" t="str">
            <v>UN</v>
          </cell>
          <cell r="E3">
            <v>351772.29</v>
          </cell>
          <cell r="F3">
            <v>351772.29</v>
          </cell>
        </row>
        <row r="4">
          <cell r="A4" t="str">
            <v>CPU 002</v>
          </cell>
          <cell r="B4" t="str">
            <v>COMPOSIÇÃO</v>
          </cell>
          <cell r="C4" t="str">
            <v>MOBILIZAÇÃO DE MAQUINAS E EQUIPAMENTOS - PAVIMENTAÇÃO ASFÁLTICA, CAPEAMENTO E/OU RECAPEAMENTO</v>
          </cell>
          <cell r="D4" t="str">
            <v>UN</v>
          </cell>
          <cell r="E4">
            <v>7935.01</v>
          </cell>
          <cell r="F4">
            <v>8006.89</v>
          </cell>
        </row>
        <row r="5">
          <cell r="A5" t="str">
            <v>CPU 003</v>
          </cell>
          <cell r="B5" t="str">
            <v>COMPOSIÇÃO</v>
          </cell>
          <cell r="C5" t="str">
            <v>DESMOBILIZAÇÃO DE MAQUINAS E EQUIPAMENTOS - PAVIMENTAÇÃO ASFÁLTICA, CAPEAMENTO E/OU RECAPEAMENTO</v>
          </cell>
          <cell r="D5" t="str">
            <v>UN</v>
          </cell>
          <cell r="E5">
            <v>7935.01</v>
          </cell>
          <cell r="F5">
            <v>8006.89</v>
          </cell>
        </row>
        <row r="6">
          <cell r="A6" t="str">
            <v>CPU 004</v>
          </cell>
          <cell r="B6" t="str">
            <v>COMPOSIÇÃO</v>
          </cell>
          <cell r="C6" t="str">
            <v>MOBILIZAÇÃO DE MAQUINAS E EQUIPAMENTOS - PAVIMENTAÇÃO EM PARALELEPÍPEDO E/OU INTERTRAVADO</v>
          </cell>
          <cell r="D6" t="str">
            <v>UN</v>
          </cell>
          <cell r="E6">
            <v>181.29</v>
          </cell>
          <cell r="F6">
            <v>186.07</v>
          </cell>
        </row>
        <row r="7">
          <cell r="A7" t="str">
            <v>CPU 005</v>
          </cell>
          <cell r="B7" t="str">
            <v>COMPOSIÇÃO</v>
          </cell>
          <cell r="C7" t="str">
            <v>DESMOBILIZAÇÃO DE MAQUINAS E EQUIPAMENTOS - PAVIMENTAÇÃO EM PARALELEPÍPEDO E/OU INTERTRAVADO</v>
          </cell>
          <cell r="D7" t="str">
            <v>UN</v>
          </cell>
          <cell r="E7">
            <v>181.29</v>
          </cell>
          <cell r="F7">
            <v>186.07</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504.89</v>
          </cell>
          <cell r="F10">
            <v>504.89</v>
          </cell>
        </row>
        <row r="11">
          <cell r="A11" t="str">
            <v>CPU 009</v>
          </cell>
          <cell r="B11" t="str">
            <v>COMPOSIÇÃO</v>
          </cell>
          <cell r="C11" t="str">
            <v>ADMINISTRAÇÃO LOCAL PARA PAVIMENTAÇÃO ASFÁLTICA (12 MESES)</v>
          </cell>
          <cell r="D11" t="str">
            <v>UN</v>
          </cell>
          <cell r="E11">
            <v>347521.06</v>
          </cell>
          <cell r="F11">
            <v>382056.12</v>
          </cell>
        </row>
        <row r="12">
          <cell r="A12" t="str">
            <v>CPU 010</v>
          </cell>
          <cell r="B12" t="str">
            <v>COMPOSIÇÃO</v>
          </cell>
          <cell r="C12" t="str">
            <v>ADMINISTRAÇÃO LOCAL PARA PAVIMENTAÇÃO EM PEDRA GRANÍTICA (12 MESES)</v>
          </cell>
          <cell r="D12" t="str">
            <v>UN</v>
          </cell>
          <cell r="E12">
            <v>327979.03999999998</v>
          </cell>
          <cell r="F12">
            <v>360562.43</v>
          </cell>
        </row>
        <row r="13">
          <cell r="A13" t="str">
            <v>CPU 011</v>
          </cell>
          <cell r="B13" t="str">
            <v>COMPOSIÇÃO</v>
          </cell>
          <cell r="C13" t="str">
            <v>ADMINISTRAÇÃO LOCAL PARA PAVIMENTAÇÃO EM INTERTRAVADO (12 MESES)</v>
          </cell>
          <cell r="D13" t="str">
            <v>UN</v>
          </cell>
          <cell r="E13">
            <v>328962.06</v>
          </cell>
          <cell r="F13">
            <v>361634.03</v>
          </cell>
        </row>
        <row r="14">
          <cell r="A14" t="str">
            <v>CPU 012</v>
          </cell>
          <cell r="B14" t="str">
            <v>COMPOSIÇÃO</v>
          </cell>
          <cell r="C14" t="str">
            <v>ADMINISTRAÇÃO LOCAL PARA PAVIMENTAÇÃO DE CAPEAMENTO E/OU RECAPEAMENTO (12 MESES)</v>
          </cell>
          <cell r="D14" t="str">
            <v>UN</v>
          </cell>
          <cell r="E14">
            <v>337672.57</v>
          </cell>
          <cell r="F14">
            <v>371244.34</v>
          </cell>
        </row>
        <row r="15">
          <cell r="A15" t="str">
            <v>CPU 013</v>
          </cell>
          <cell r="B15" t="str">
            <v>COMPOSIÇÃO</v>
          </cell>
          <cell r="C15" t="str">
            <v>MOBILIZAÇÃO DE MAQUINAS E EQUIPAMENTOS - CANTEIRO CENTRAL</v>
          </cell>
          <cell r="D15" t="str">
            <v>UN</v>
          </cell>
          <cell r="E15">
            <v>29557.21</v>
          </cell>
          <cell r="F15">
            <v>29836.240000000002</v>
          </cell>
        </row>
        <row r="16">
          <cell r="A16" t="str">
            <v>CPU 014</v>
          </cell>
          <cell r="B16" t="str">
            <v>COMPOSIÇÃO</v>
          </cell>
          <cell r="C16" t="str">
            <v>DESMOBILIZAÇÃO DE MAQUINAS E EQUIPAMENTOS - CANTEIRO CENTRAL</v>
          </cell>
          <cell r="D16" t="str">
            <v>UN</v>
          </cell>
          <cell r="E16">
            <v>29557.21</v>
          </cell>
          <cell r="F16">
            <v>29836.240000000002</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45</v>
          </cell>
          <cell r="F21">
            <v>45</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1">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2">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3"/>
      <sheetData sheetId="34"/>
      <sheetData sheetId="3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57"/>
  <sheetViews>
    <sheetView showGridLines="0" tabSelected="1" view="pageBreakPreview" topLeftCell="A334" zoomScale="85" zoomScaleNormal="85" zoomScaleSheetLayoutView="85" workbookViewId="0">
      <selection activeCell="O344" sqref="O344"/>
    </sheetView>
  </sheetViews>
  <sheetFormatPr defaultColWidth="9.42578125" defaultRowHeight="16.5" x14ac:dyDescent="0.25"/>
  <cols>
    <col min="1" max="1" width="15" style="1" bestFit="1" customWidth="1"/>
    <col min="2" max="2" width="29.5703125" style="122" hidden="1" customWidth="1"/>
    <col min="3" max="4" width="25.7109375" style="1" hidden="1" customWidth="1"/>
    <col min="5" max="5" width="16.140625" style="60" hidden="1" customWidth="1"/>
    <col min="6" max="6" width="15.5703125" style="60" hidden="1" customWidth="1"/>
    <col min="7" max="7" width="11.5703125" style="60" hidden="1" customWidth="1"/>
    <col min="8" max="8" width="8.42578125" style="60" hidden="1" customWidth="1"/>
    <col min="9" max="9" width="73.42578125" style="1" customWidth="1"/>
    <col min="10" max="10" width="25.7109375" style="1" customWidth="1"/>
    <col min="11" max="11" width="25.7109375" style="60" customWidth="1"/>
    <col min="12" max="12" width="16.42578125" style="25" hidden="1" customWidth="1"/>
    <col min="13" max="13" width="25.7109375" style="1" customWidth="1"/>
    <col min="14" max="14" width="18.85546875" style="1" hidden="1" customWidth="1"/>
    <col min="15" max="15" width="25.7109375" style="1" customWidth="1"/>
    <col min="16" max="16" width="11.5703125" style="1" customWidth="1"/>
    <col min="17" max="17" width="15.5703125" style="1" hidden="1" customWidth="1"/>
    <col min="18" max="18" width="25.7109375" style="1" customWidth="1"/>
    <col min="19" max="19" width="21.140625" style="1" hidden="1" customWidth="1"/>
    <col min="20" max="20" width="25.7109375" style="1" customWidth="1"/>
    <col min="21" max="21" width="15.42578125" style="27" bestFit="1" customWidth="1"/>
    <col min="22" max="22" width="12.42578125" style="28" customWidth="1"/>
    <col min="23" max="23" width="11.42578125" style="28" bestFit="1" customWidth="1"/>
    <col min="24" max="24" width="9.42578125" style="28" customWidth="1"/>
    <col min="25" max="33" width="9.42578125" style="28"/>
    <col min="34" max="16384" width="9.42578125" style="29"/>
  </cols>
  <sheetData>
    <row r="1" spans="1:23" ht="14.45" customHeight="1" x14ac:dyDescent="0.25">
      <c r="A1" s="22" t="s">
        <v>0</v>
      </c>
      <c r="B1" s="23"/>
      <c r="C1" s="23"/>
      <c r="D1" s="23"/>
      <c r="E1" s="23"/>
      <c r="F1" s="23"/>
      <c r="G1" s="23"/>
      <c r="H1" s="23"/>
      <c r="I1" s="23"/>
      <c r="J1" s="23"/>
      <c r="K1" s="24"/>
      <c r="M1" s="26" t="s">
        <v>1</v>
      </c>
      <c r="N1" s="26"/>
      <c r="O1" s="26"/>
      <c r="P1" s="26"/>
      <c r="Q1" s="26"/>
      <c r="R1" s="26"/>
      <c r="S1" s="26"/>
      <c r="T1" s="26"/>
    </row>
    <row r="2" spans="1:23" ht="14.45" customHeight="1" x14ac:dyDescent="0.25">
      <c r="A2" s="30" t="s">
        <v>2</v>
      </c>
      <c r="B2" s="31"/>
      <c r="C2" s="32"/>
      <c r="D2" s="33"/>
      <c r="E2" s="34"/>
      <c r="F2" s="34"/>
      <c r="G2" s="35"/>
      <c r="H2" s="35"/>
      <c r="I2" s="3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J2" s="36"/>
      <c r="K2" s="37"/>
      <c r="M2" s="26"/>
      <c r="N2" s="26"/>
      <c r="O2" s="26"/>
      <c r="P2" s="26"/>
      <c r="Q2" s="26"/>
      <c r="R2" s="26"/>
      <c r="S2" s="26"/>
      <c r="T2" s="26"/>
    </row>
    <row r="3" spans="1:23" ht="53.25" customHeight="1" x14ac:dyDescent="0.25">
      <c r="A3" s="38"/>
      <c r="B3" s="31"/>
      <c r="C3" s="31"/>
      <c r="D3" s="39"/>
      <c r="E3" s="34"/>
      <c r="F3" s="34"/>
      <c r="G3" s="35"/>
      <c r="H3" s="35"/>
      <c r="I3" s="40"/>
      <c r="J3" s="40"/>
      <c r="K3" s="41"/>
      <c r="M3" s="26"/>
      <c r="N3" s="26"/>
      <c r="O3" s="26"/>
      <c r="P3" s="26"/>
      <c r="Q3" s="26"/>
      <c r="R3" s="26"/>
      <c r="S3" s="26"/>
      <c r="T3" s="26"/>
    </row>
    <row r="4" spans="1:23" x14ac:dyDescent="0.25">
      <c r="A4" s="42" t="s">
        <v>3</v>
      </c>
      <c r="B4" s="31"/>
      <c r="C4" s="43"/>
      <c r="D4" s="43"/>
      <c r="E4" s="35"/>
      <c r="F4" s="44"/>
      <c r="G4" s="35"/>
      <c r="H4" s="35"/>
      <c r="I4" s="45">
        <f>[23]DADOS!$E$6</f>
        <v>45717</v>
      </c>
      <c r="J4" s="46" t="s">
        <v>4</v>
      </c>
      <c r="K4" s="47" t="str">
        <f>[23]DADOS!$C$7</f>
        <v>Não Desonerado</v>
      </c>
    </row>
    <row r="5" spans="1:23" x14ac:dyDescent="0.25">
      <c r="A5" s="48" t="s">
        <v>5</v>
      </c>
      <c r="B5" s="49"/>
      <c r="C5" s="49"/>
      <c r="D5" s="49"/>
      <c r="E5" s="49"/>
      <c r="F5" s="49"/>
      <c r="G5" s="49"/>
      <c r="H5" s="49"/>
      <c r="I5" s="49"/>
      <c r="J5" s="49"/>
      <c r="K5" s="50"/>
      <c r="L5" s="29"/>
      <c r="M5" s="29"/>
      <c r="N5" s="29"/>
      <c r="O5" s="29"/>
      <c r="P5" s="29"/>
      <c r="Q5" s="29"/>
      <c r="R5" s="29"/>
      <c r="S5" s="29"/>
      <c r="T5" s="29"/>
      <c r="V5" s="51"/>
      <c r="W5" s="29"/>
    </row>
    <row r="6" spans="1:23" ht="16.5" customHeight="1" x14ac:dyDescent="0.25">
      <c r="A6" s="42" t="s">
        <v>6</v>
      </c>
      <c r="B6" s="52"/>
      <c r="C6" s="52"/>
      <c r="D6" s="52"/>
      <c r="E6" s="53"/>
      <c r="F6" s="53"/>
      <c r="G6" s="54"/>
      <c r="H6" s="54"/>
      <c r="I6" s="55">
        <f>[23]DADOS!$C$12</f>
        <v>45717</v>
      </c>
      <c r="J6" s="46" t="s">
        <v>7</v>
      </c>
      <c r="K6" s="56">
        <f>[23]DADOS!$E$12</f>
        <v>45658</v>
      </c>
      <c r="L6" s="29"/>
      <c r="M6" s="57" t="s">
        <v>8</v>
      </c>
      <c r="N6" s="57"/>
      <c r="O6" s="57"/>
      <c r="P6" s="57"/>
      <c r="Q6" s="57"/>
      <c r="R6" s="57"/>
      <c r="S6" s="29"/>
      <c r="T6" s="29"/>
      <c r="V6" s="51"/>
      <c r="W6" s="29"/>
    </row>
    <row r="7" spans="1:23" ht="16.5" customHeight="1" x14ac:dyDescent="0.25">
      <c r="A7" s="42" t="s">
        <v>9</v>
      </c>
      <c r="B7" s="52"/>
      <c r="C7" s="52"/>
      <c r="D7" s="52"/>
      <c r="E7" s="58"/>
      <c r="F7" s="58"/>
      <c r="G7" s="54"/>
      <c r="H7" s="54"/>
      <c r="I7" s="59" t="str">
        <f>[23]DADOS!$C$13</f>
        <v>2024.2</v>
      </c>
      <c r="J7" s="46" t="s">
        <v>10</v>
      </c>
      <c r="K7" s="47">
        <f>[23]DADOS!$E$13</f>
        <v>0</v>
      </c>
      <c r="L7" s="60"/>
      <c r="M7" s="57"/>
      <c r="N7" s="57"/>
      <c r="O7" s="57"/>
      <c r="P7" s="57"/>
      <c r="Q7" s="57"/>
      <c r="R7" s="57"/>
      <c r="V7" s="29"/>
      <c r="W7" s="29"/>
    </row>
    <row r="8" spans="1:23" ht="16.5" customHeight="1" x14ac:dyDescent="0.25">
      <c r="A8" s="42" t="s">
        <v>11</v>
      </c>
      <c r="B8" s="52"/>
      <c r="C8" s="52"/>
      <c r="D8" s="52"/>
      <c r="E8" s="58"/>
      <c r="F8" s="58"/>
      <c r="G8" s="54"/>
      <c r="H8" s="54"/>
      <c r="I8" s="61">
        <f>[23]DADOS!$C$14</f>
        <v>45717</v>
      </c>
      <c r="J8" s="46" t="s">
        <v>12</v>
      </c>
      <c r="K8" s="47">
        <f>[23]DADOS!$E$14</f>
        <v>0</v>
      </c>
      <c r="L8" s="60"/>
      <c r="M8" s="57"/>
      <c r="N8" s="57"/>
      <c r="O8" s="57"/>
      <c r="P8" s="57"/>
      <c r="Q8" s="57"/>
      <c r="R8" s="57"/>
      <c r="V8" s="29"/>
      <c r="W8" s="29"/>
    </row>
    <row r="9" spans="1:23" ht="15" customHeight="1" x14ac:dyDescent="0.2">
      <c r="A9" s="62" t="s">
        <v>13</v>
      </c>
      <c r="B9" s="52"/>
      <c r="C9" s="52"/>
      <c r="D9" s="52"/>
      <c r="E9" s="52"/>
      <c r="F9" s="52"/>
      <c r="G9" s="54"/>
      <c r="H9" s="54"/>
      <c r="I9" s="63" t="s">
        <v>14</v>
      </c>
      <c r="J9" s="63" t="s">
        <v>15</v>
      </c>
      <c r="K9" s="64" t="s">
        <v>16</v>
      </c>
      <c r="L9" s="60"/>
      <c r="M9" s="57"/>
      <c r="N9" s="57"/>
      <c r="O9" s="57"/>
      <c r="P9" s="57"/>
      <c r="Q9" s="57"/>
      <c r="R9" s="57"/>
    </row>
    <row r="10" spans="1:23" ht="16.5" customHeight="1" x14ac:dyDescent="0.25">
      <c r="A10" s="65">
        <v>1</v>
      </c>
      <c r="B10" s="52"/>
      <c r="C10" s="52"/>
      <c r="D10" s="52"/>
      <c r="E10" s="52"/>
      <c r="F10" s="52"/>
      <c r="G10" s="54"/>
      <c r="H10" s="54"/>
      <c r="I10" s="66" t="s">
        <v>17</v>
      </c>
      <c r="J10" s="134"/>
      <c r="K10" s="135"/>
      <c r="M10" s="57"/>
      <c r="N10" s="57"/>
      <c r="O10" s="57"/>
      <c r="P10" s="57"/>
      <c r="Q10" s="57"/>
      <c r="R10" s="57"/>
    </row>
    <row r="11" spans="1:23" ht="16.5" customHeight="1" x14ac:dyDescent="0.25">
      <c r="A11" s="67">
        <v>2</v>
      </c>
      <c r="B11" s="52"/>
      <c r="C11" s="52"/>
      <c r="D11" s="52"/>
      <c r="E11" s="52"/>
      <c r="F11" s="52"/>
      <c r="G11" s="54"/>
      <c r="H11" s="54"/>
      <c r="I11" s="66" t="s">
        <v>18</v>
      </c>
      <c r="J11" s="134"/>
      <c r="K11" s="135"/>
      <c r="M11" s="57"/>
      <c r="N11" s="57"/>
      <c r="O11" s="57"/>
      <c r="P11" s="57"/>
      <c r="Q11" s="57"/>
      <c r="R11" s="57"/>
    </row>
    <row r="12" spans="1:23" ht="16.5" customHeight="1" x14ac:dyDescent="0.25">
      <c r="A12" s="67">
        <v>3</v>
      </c>
      <c r="B12" s="52"/>
      <c r="C12" s="52"/>
      <c r="D12" s="52"/>
      <c r="E12" s="52"/>
      <c r="F12" s="52"/>
      <c r="G12" s="54"/>
      <c r="H12" s="54"/>
      <c r="I12" s="66" t="s">
        <v>19</v>
      </c>
      <c r="J12" s="134"/>
      <c r="K12" s="135"/>
    </row>
    <row r="13" spans="1:23" x14ac:dyDescent="0.25">
      <c r="A13" s="67">
        <v>4</v>
      </c>
      <c r="B13" s="52"/>
      <c r="C13" s="52"/>
      <c r="D13" s="52"/>
      <c r="E13" s="52"/>
      <c r="F13" s="52"/>
      <c r="G13" s="54"/>
      <c r="H13" s="54"/>
      <c r="I13" s="66" t="s">
        <v>20</v>
      </c>
      <c r="J13" s="134"/>
      <c r="K13" s="135"/>
    </row>
    <row r="14" spans="1:23" x14ac:dyDescent="0.25">
      <c r="A14" s="67">
        <v>5</v>
      </c>
      <c r="B14" s="52"/>
      <c r="C14" s="52"/>
      <c r="D14" s="52"/>
      <c r="E14" s="52"/>
      <c r="F14" s="52"/>
      <c r="G14" s="54"/>
      <c r="H14" s="54"/>
      <c r="I14" s="66" t="s">
        <v>21</v>
      </c>
      <c r="J14" s="134"/>
      <c r="K14" s="135"/>
    </row>
    <row r="15" spans="1:23" ht="17.25" thickBot="1" x14ac:dyDescent="0.3">
      <c r="A15" s="68">
        <v>6</v>
      </c>
      <c r="B15" s="69"/>
      <c r="C15" s="69"/>
      <c r="D15" s="69"/>
      <c r="E15" s="69"/>
      <c r="F15" s="69"/>
      <c r="G15" s="70"/>
      <c r="H15" s="70"/>
      <c r="I15" s="71" t="s">
        <v>22</v>
      </c>
      <c r="J15" s="136"/>
      <c r="K15" s="137"/>
    </row>
    <row r="16" spans="1:23" x14ac:dyDescent="0.25">
      <c r="B16" s="1"/>
      <c r="C16" s="72"/>
      <c r="D16" s="72"/>
      <c r="E16" s="29"/>
      <c r="F16" s="29"/>
      <c r="G16" s="54"/>
      <c r="H16" s="73"/>
      <c r="I16" s="29"/>
      <c r="J16" s="29"/>
      <c r="K16" s="29"/>
    </row>
    <row r="17" spans="1:33" x14ac:dyDescent="0.25">
      <c r="A17" s="1" t="s">
        <v>23</v>
      </c>
      <c r="B17" s="1"/>
      <c r="E17" s="54"/>
      <c r="F17" s="54"/>
      <c r="G17" s="54"/>
      <c r="H17" s="73"/>
    </row>
    <row r="18" spans="1:33" x14ac:dyDescent="0.25">
      <c r="A18" s="1" t="s">
        <v>24</v>
      </c>
      <c r="B18" s="1"/>
      <c r="E18" s="54"/>
      <c r="F18" s="54"/>
      <c r="G18" s="54"/>
      <c r="H18" s="73"/>
    </row>
    <row r="19" spans="1:33" ht="17.25" thickBot="1" x14ac:dyDescent="0.3">
      <c r="B19" s="1"/>
      <c r="E19" s="54"/>
      <c r="F19" s="54"/>
      <c r="G19" s="54"/>
      <c r="H19" s="73"/>
    </row>
    <row r="20" spans="1:33" ht="27.6" customHeight="1" thickBot="1" x14ac:dyDescent="0.3">
      <c r="A20" s="16" t="s">
        <v>25</v>
      </c>
      <c r="B20" s="16" t="s">
        <v>26</v>
      </c>
      <c r="C20" s="16" t="s">
        <v>27</v>
      </c>
      <c r="D20" s="16" t="s">
        <v>28</v>
      </c>
      <c r="E20" s="18" t="s">
        <v>29</v>
      </c>
      <c r="F20" s="18" t="s">
        <v>28</v>
      </c>
      <c r="G20" s="16" t="s">
        <v>29</v>
      </c>
      <c r="H20" s="18" t="s">
        <v>27</v>
      </c>
      <c r="I20" s="16" t="s">
        <v>30</v>
      </c>
      <c r="J20" s="16" t="s">
        <v>31</v>
      </c>
      <c r="K20" s="74" t="s">
        <v>32</v>
      </c>
      <c r="L20" s="20" t="s">
        <v>33</v>
      </c>
      <c r="M20" s="21"/>
      <c r="N20" s="75" t="s">
        <v>34</v>
      </c>
      <c r="O20" s="75" t="s">
        <v>35</v>
      </c>
      <c r="P20" s="76" t="s">
        <v>36</v>
      </c>
      <c r="Q20" s="20" t="s">
        <v>37</v>
      </c>
      <c r="R20" s="21"/>
      <c r="S20" s="77" t="s">
        <v>38</v>
      </c>
      <c r="T20" s="78"/>
    </row>
    <row r="21" spans="1:33" ht="17.25" thickBot="1" x14ac:dyDescent="0.3">
      <c r="A21" s="17"/>
      <c r="B21" s="17"/>
      <c r="C21" s="17"/>
      <c r="D21" s="17" t="s">
        <v>28</v>
      </c>
      <c r="E21" s="19"/>
      <c r="F21" s="19"/>
      <c r="G21" s="17"/>
      <c r="H21" s="19"/>
      <c r="I21" s="17"/>
      <c r="J21" s="17"/>
      <c r="K21" s="79"/>
      <c r="L21" s="80" t="s">
        <v>15</v>
      </c>
      <c r="M21" s="81" t="s">
        <v>16</v>
      </c>
      <c r="N21" s="82"/>
      <c r="O21" s="82"/>
      <c r="P21" s="83"/>
      <c r="Q21" s="81" t="s">
        <v>15</v>
      </c>
      <c r="R21" s="81" t="s">
        <v>16</v>
      </c>
      <c r="S21" s="81" t="s">
        <v>15</v>
      </c>
      <c r="T21" s="81" t="s">
        <v>16</v>
      </c>
    </row>
    <row r="22" spans="1:33" s="89" customFormat="1" x14ac:dyDescent="0.25">
      <c r="A22" s="84"/>
      <c r="B22" s="85" t="s">
        <v>39</v>
      </c>
      <c r="C22" s="86"/>
      <c r="D22" s="86"/>
      <c r="E22" s="86"/>
      <c r="F22" s="86"/>
      <c r="G22" s="86"/>
      <c r="H22" s="86"/>
      <c r="I22" s="86"/>
      <c r="J22" s="86"/>
      <c r="K22" s="86"/>
      <c r="L22" s="86"/>
      <c r="M22" s="86"/>
      <c r="N22" s="86"/>
      <c r="O22" s="86"/>
      <c r="P22" s="86"/>
      <c r="Q22" s="86"/>
      <c r="R22" s="87"/>
      <c r="S22" s="88"/>
      <c r="T22" s="88"/>
      <c r="U22" s="27"/>
      <c r="Z22" s="90"/>
      <c r="AA22" s="90"/>
      <c r="AB22" s="90"/>
      <c r="AC22" s="90"/>
      <c r="AD22" s="90"/>
      <c r="AE22" s="90"/>
      <c r="AF22" s="90"/>
      <c r="AG22" s="90"/>
    </row>
    <row r="23" spans="1:33" s="89" customFormat="1" x14ac:dyDescent="0.25">
      <c r="A23" s="91" t="s">
        <v>40</v>
      </c>
      <c r="B23" s="91"/>
      <c r="C23" s="92"/>
      <c r="D23" s="93"/>
      <c r="E23" s="93"/>
      <c r="F23" s="93"/>
      <c r="G23" s="93"/>
      <c r="H23" s="93"/>
      <c r="I23" s="2" t="s">
        <v>41</v>
      </c>
      <c r="J23" s="93"/>
      <c r="K23" s="94"/>
      <c r="L23" s="95"/>
      <c r="M23" s="93"/>
      <c r="N23" s="93"/>
      <c r="O23" s="93"/>
      <c r="P23" s="93"/>
      <c r="Q23" s="93"/>
      <c r="R23" s="93"/>
      <c r="S23" s="96">
        <f>SUM(S24,S26,S28)</f>
        <v>410886.71</v>
      </c>
      <c r="T23" s="96">
        <f>SUM(T24,T26,T28)</f>
        <v>0</v>
      </c>
      <c r="U23" s="27"/>
      <c r="Z23" s="90"/>
      <c r="AA23" s="90"/>
      <c r="AB23" s="90"/>
      <c r="AC23" s="90"/>
      <c r="AD23" s="90"/>
      <c r="AE23" s="90"/>
      <c r="AF23" s="90"/>
      <c r="AG23" s="90"/>
    </row>
    <row r="24" spans="1:33" s="89" customFormat="1" x14ac:dyDescent="0.25">
      <c r="A24" s="97" t="s">
        <v>42</v>
      </c>
      <c r="B24" s="97"/>
      <c r="C24" s="98"/>
      <c r="D24" s="99"/>
      <c r="E24" s="99"/>
      <c r="F24" s="99"/>
      <c r="G24" s="99"/>
      <c r="H24" s="99"/>
      <c r="I24" s="3" t="s">
        <v>43</v>
      </c>
      <c r="J24" s="99"/>
      <c r="K24" s="100"/>
      <c r="L24" s="101"/>
      <c r="M24" s="99"/>
      <c r="N24" s="99"/>
      <c r="O24" s="99"/>
      <c r="P24" s="99"/>
      <c r="Q24" s="99"/>
      <c r="R24" s="99"/>
      <c r="S24" s="102">
        <f>SUM(S25)</f>
        <v>351772.29</v>
      </c>
      <c r="T24" s="102">
        <f>SUM(T25)</f>
        <v>0</v>
      </c>
      <c r="U24" s="27"/>
      <c r="Z24" s="90"/>
      <c r="AA24" s="90"/>
      <c r="AB24" s="90"/>
      <c r="AC24" s="90"/>
      <c r="AD24" s="90"/>
      <c r="AE24" s="90"/>
      <c r="AF24" s="90"/>
      <c r="AG24" s="90"/>
    </row>
    <row r="25" spans="1:33" s="89" customFormat="1" x14ac:dyDescent="0.3">
      <c r="A25" s="46" t="s">
        <v>44</v>
      </c>
      <c r="B25" s="103" t="str">
        <f>IFERROR(VLOOKUP(C25,'[23]SINAPI MARÇO'!$A:$F,6,FALSE),IFERROR(VLOOKUP(C25,'[23]BANCO DE DADOS'!$A$3:$F$12008,2,FALSE),""))</f>
        <v>COMPOSIÇÃO</v>
      </c>
      <c r="C25" s="104" t="s">
        <v>45</v>
      </c>
      <c r="D25" s="105" t="str">
        <f>IF(C25="","",IF(F25="","FALTA",LOOKUP($C25,'[23]E-FISCO'!$A$2:$A$12235,'[23]E-FISCO'!$B$2:$B$12235)))</f>
        <v>FALTA</v>
      </c>
      <c r="E25" s="4" t="str">
        <f>IF(C25="","",LOOKUP(C25,'[23]E-FISCO'!$A$2:$A$12235,'[23]E-FISCO'!$A$2:$A$12235))</f>
        <v>A9372</v>
      </c>
      <c r="F25" s="4" t="str">
        <f t="shared" ref="F25" si="0">IF(C25=E25,C25,"")</f>
        <v/>
      </c>
      <c r="G25" s="4" t="e">
        <f>IF(C25="","",LOOKUP(C25,#REF!,#REF!))</f>
        <v>#REF!</v>
      </c>
      <c r="H25" s="4" t="e">
        <f t="shared" ref="H25" si="1">IF(C25=G25,C25,"")</f>
        <v>#REF!</v>
      </c>
      <c r="I25" s="5" t="str">
        <f>IFERROR(VLOOKUP(C25,'[23]SINAPI MARÇO'!$A:$E,2,FALSE),IFERROR(VLOOKUP(C25,'[23]BANCO DE DADOS'!$A$3:$F$12008,3,FALSE),""))</f>
        <v>CANTEIRO DE OBRAS CENTRAL</v>
      </c>
      <c r="J25" s="6" t="str">
        <f>IFERROR(VLOOKUP(C25,'[23]SINAPI MARÇO'!$A:$E,3,FALSE),IFERROR(VLOOKUP(C25,'[23]BANCO DE DADOS'!$A$3:$F$12008,4,FALSE),""))</f>
        <v>UN</v>
      </c>
      <c r="K25" s="106">
        <f>VLOOKUP(A25,'[23]MEMÓRIA LOTE SETENTRIONAL'!$1:$1048576,6,FALSE)</f>
        <v>1</v>
      </c>
      <c r="L25" s="7">
        <f>IFERROR(VLOOKUP(C25,'[23]SINAPI MARÇO'!$A:$E,4,FALSE),IFERROR(VLOOKUP(C25,'[23]BANCO DE DADOS'!$A$3:$F$12008,5,FALSE),""))</f>
        <v>351772.29</v>
      </c>
      <c r="M25" s="138"/>
      <c r="N25" s="107">
        <f>IF($P25="","",IF($P25=1,$J$10,IF($P25=2,$J$11,IF($P25=3,$J$12,IF($P25=4,$J$13,IF($P25=5,$J$14,IF($P25=6,$J$15)))))))</f>
        <v>0</v>
      </c>
      <c r="O25" s="107">
        <f>IF($P25="","",IF($P25=1,$K$10,IF($P25=2,$K$11,IF($P25=3,$K$12,IF($P25=4,$K$13,IF($P25=5,$K$14,IF($P25=6,$K$15)))))))</f>
        <v>0</v>
      </c>
      <c r="P25" s="108">
        <v>1</v>
      </c>
      <c r="Q25" s="8">
        <f t="shared" ref="Q25:R25" si="2">IF($K25="","",ROUND((L25*N25)+L25,2))</f>
        <v>351772.29</v>
      </c>
      <c r="R25" s="8">
        <f t="shared" si="2"/>
        <v>0</v>
      </c>
      <c r="S25" s="8">
        <f t="shared" ref="S25" si="3">IF($K25="","",ROUND(Q25*K25,2))</f>
        <v>351772.29</v>
      </c>
      <c r="T25" s="8">
        <f t="shared" ref="T25" si="4">IF($K25="","",ROUND(R25*K25,2))</f>
        <v>0</v>
      </c>
      <c r="U25" s="27"/>
      <c r="Z25" s="90"/>
      <c r="AA25" s="90"/>
      <c r="AB25" s="90"/>
      <c r="AC25" s="90"/>
      <c r="AD25" s="90"/>
      <c r="AE25" s="90"/>
      <c r="AF25" s="90"/>
      <c r="AG25" s="90"/>
    </row>
    <row r="26" spans="1:33" s="89" customFormat="1" x14ac:dyDescent="0.25">
      <c r="A26" s="97" t="s">
        <v>46</v>
      </c>
      <c r="B26" s="97"/>
      <c r="C26" s="98"/>
      <c r="D26" s="99"/>
      <c r="E26" s="99"/>
      <c r="F26" s="99"/>
      <c r="G26" s="99"/>
      <c r="H26" s="99"/>
      <c r="I26" s="3" t="s">
        <v>47</v>
      </c>
      <c r="J26" s="99"/>
      <c r="K26" s="100"/>
      <c r="L26" s="101"/>
      <c r="M26" s="139"/>
      <c r="N26" s="99"/>
      <c r="O26" s="99"/>
      <c r="P26" s="99"/>
      <c r="Q26" s="99"/>
      <c r="R26" s="99"/>
      <c r="S26" s="102">
        <f>SUM(S27)</f>
        <v>29557.21</v>
      </c>
      <c r="T26" s="102">
        <f>SUM(T27)</f>
        <v>0</v>
      </c>
      <c r="U26" s="27"/>
      <c r="Z26" s="90"/>
      <c r="AA26" s="90"/>
      <c r="AB26" s="90"/>
      <c r="AC26" s="90"/>
      <c r="AD26" s="90"/>
      <c r="AE26" s="90"/>
      <c r="AF26" s="90"/>
      <c r="AG26" s="90"/>
    </row>
    <row r="27" spans="1:33" s="89" customFormat="1" x14ac:dyDescent="0.3">
      <c r="A27" s="46" t="s">
        <v>48</v>
      </c>
      <c r="B27" s="103" t="str">
        <f>IFERROR(VLOOKUP(C27,'[23]SINAPI MARÇO'!$A:$F,6,FALSE),IFERROR(VLOOKUP(C27,'[23]BANCO DE DADOS'!$A$3:$F$12008,2,FALSE),""))</f>
        <v>COMPOSIÇÃO</v>
      </c>
      <c r="C27" s="104" t="s">
        <v>49</v>
      </c>
      <c r="D27" s="105" t="str">
        <f>IF(C27="","",IF(F27="","FALTA",LOOKUP($C27,'[23]E-FISCO'!$A$2:$A$12235,'[23]E-FISCO'!$B$2:$B$12235)))</f>
        <v>FALTA</v>
      </c>
      <c r="E27" s="4" t="str">
        <f>IF(C27="","",LOOKUP(C27,'[23]E-FISCO'!$A$2:$A$12235,'[23]E-FISCO'!$A$2:$A$12235))</f>
        <v>A9372</v>
      </c>
      <c r="F27" s="4" t="str">
        <f t="shared" ref="F27:F29" si="5">IF(C27=E27,C27,"")</f>
        <v/>
      </c>
      <c r="G27" s="4" t="e">
        <f>IF(C27="","",LOOKUP(C27,#REF!,#REF!))</f>
        <v>#REF!</v>
      </c>
      <c r="H27" s="4" t="e">
        <f t="shared" ref="H27:H29" si="6">IF(C27=G27,C27,"")</f>
        <v>#REF!</v>
      </c>
      <c r="I27" s="5" t="str">
        <f>IFERROR(VLOOKUP(C27,'[23]SINAPI MARÇO'!$A:$E,2,FALSE),IFERROR(VLOOKUP(C27,'[23]BANCO DE DADOS'!$A$3:$F$12008,3,FALSE),""))</f>
        <v>MOBILIZAÇÃO DE MAQUINAS E EQUIPAMENTOS - CANTEIRO CENTRAL</v>
      </c>
      <c r="J27" s="6" t="str">
        <f>IFERROR(VLOOKUP(C27,'[23]SINAPI MARÇO'!$A:$E,3,FALSE),IFERROR(VLOOKUP(C27,'[23]BANCO DE DADOS'!$A$3:$F$12008,4,FALSE),""))</f>
        <v>UN</v>
      </c>
      <c r="K27" s="106">
        <f>VLOOKUP(A27,'[23]MEMÓRIA LOTE SETENTRIONAL'!$1:$1048576,6,FALSE)</f>
        <v>1</v>
      </c>
      <c r="L27" s="7">
        <f>IFERROR(VLOOKUP(C27,'[23]SINAPI MARÇO'!$A:$E,4,FALSE),IFERROR(VLOOKUP(C27,'[23]BANCO DE DADOS'!$A$3:$F$12008,5,FALSE),""))</f>
        <v>29557.21</v>
      </c>
      <c r="M27" s="138"/>
      <c r="N27" s="107">
        <f>IF($P27="","",IF($P27=1,$J$10,IF($P27=2,$J$11,IF($P27=3,$J$12,IF($P27=4,$J$13,IF($P27=5,$J$14,IF($P27=6,$J$15)))))))</f>
        <v>0</v>
      </c>
      <c r="O27" s="107">
        <f>IF($P27="","",IF($P27=1,$K$10,IF($P27=2,$K$11,IF($P27=3,$K$12,IF($P27=4,$K$13,IF($P27=5,$K$14,IF($P27=6,$K$15)))))))</f>
        <v>0</v>
      </c>
      <c r="P27" s="108">
        <v>1</v>
      </c>
      <c r="Q27" s="8">
        <f t="shared" ref="Q27:R29" si="7">IF($K27="","",ROUND((L27*N27)+L27,2))</f>
        <v>29557.21</v>
      </c>
      <c r="R27" s="8">
        <f t="shared" si="7"/>
        <v>0</v>
      </c>
      <c r="S27" s="8">
        <f t="shared" ref="S27:S29" si="8">IF($K27="","",ROUND(Q27*K27,2))</f>
        <v>29557.21</v>
      </c>
      <c r="T27" s="8">
        <f t="shared" ref="T27:T29" si="9">IF($K27="","",ROUND(R27*K27,2))</f>
        <v>0</v>
      </c>
      <c r="U27" s="27"/>
      <c r="Z27" s="90"/>
      <c r="AA27" s="90"/>
      <c r="AB27" s="90"/>
      <c r="AC27" s="90"/>
      <c r="AD27" s="90"/>
      <c r="AE27" s="90"/>
      <c r="AF27" s="90"/>
      <c r="AG27" s="90"/>
    </row>
    <row r="28" spans="1:33" s="89" customFormat="1" x14ac:dyDescent="0.25">
      <c r="A28" s="97" t="s">
        <v>50</v>
      </c>
      <c r="B28" s="97"/>
      <c r="C28" s="98"/>
      <c r="D28" s="99"/>
      <c r="E28" s="99"/>
      <c r="F28" s="99"/>
      <c r="G28" s="99"/>
      <c r="H28" s="99"/>
      <c r="I28" s="3" t="s">
        <v>51</v>
      </c>
      <c r="J28" s="99"/>
      <c r="K28" s="100"/>
      <c r="L28" s="101"/>
      <c r="M28" s="139"/>
      <c r="N28" s="99"/>
      <c r="O28" s="99"/>
      <c r="P28" s="99"/>
      <c r="Q28" s="99"/>
      <c r="R28" s="99"/>
      <c r="S28" s="102">
        <f>SUM(S29)</f>
        <v>29557.21</v>
      </c>
      <c r="T28" s="102">
        <f>SUM(T29)</f>
        <v>0</v>
      </c>
      <c r="U28" s="27"/>
      <c r="Z28" s="90"/>
      <c r="AA28" s="90"/>
      <c r="AB28" s="90"/>
      <c r="AC28" s="90"/>
      <c r="AD28" s="90"/>
      <c r="AE28" s="90"/>
      <c r="AF28" s="90"/>
      <c r="AG28" s="90"/>
    </row>
    <row r="29" spans="1:33" s="89" customFormat="1" x14ac:dyDescent="0.3">
      <c r="A29" s="46" t="s">
        <v>52</v>
      </c>
      <c r="B29" s="103" t="str">
        <f>IFERROR(VLOOKUP(C29,'[23]SINAPI MARÇO'!$A:$F,6,FALSE),IFERROR(VLOOKUP(C29,'[23]BANCO DE DADOS'!$A$3:$F$12008,2,FALSE),""))</f>
        <v>COMPOSIÇÃO</v>
      </c>
      <c r="C29" s="104" t="s">
        <v>53</v>
      </c>
      <c r="D29" s="105" t="str">
        <f>IF(C29="","",IF(F29="","FALTA",LOOKUP($C29,'[23]E-FISCO'!$A$2:$A$12235,'[23]E-FISCO'!$B$2:$B$12235)))</f>
        <v>FALTA</v>
      </c>
      <c r="E29" s="4" t="str">
        <f>IF(C29="","",LOOKUP(C29,'[23]E-FISCO'!$A$2:$A$12235,'[23]E-FISCO'!$A$2:$A$12235))</f>
        <v>A9372</v>
      </c>
      <c r="F29" s="4" t="str">
        <f t="shared" si="5"/>
        <v/>
      </c>
      <c r="G29" s="4" t="e">
        <f>IF(C29="","",LOOKUP(C29,#REF!,#REF!))</f>
        <v>#REF!</v>
      </c>
      <c r="H29" s="4" t="e">
        <f t="shared" si="6"/>
        <v>#REF!</v>
      </c>
      <c r="I29" s="5" t="str">
        <f>IFERROR(VLOOKUP(C29,'[23]SINAPI MARÇO'!$A:$E,2,FALSE),IFERROR(VLOOKUP(C29,'[23]BANCO DE DADOS'!$A$3:$F$12008,3,FALSE),""))</f>
        <v>DESMOBILIZAÇÃO DE MAQUINAS E EQUIPAMENTOS - CANTEIRO CENTRAL</v>
      </c>
      <c r="J29" s="6" t="str">
        <f>IFERROR(VLOOKUP(C29,'[23]SINAPI MARÇO'!$A:$E,3,FALSE),IFERROR(VLOOKUP(C29,'[23]BANCO DE DADOS'!$A$3:$F$12008,4,FALSE),""))</f>
        <v>UN</v>
      </c>
      <c r="K29" s="106">
        <f>VLOOKUP(A29,'[23]MEMÓRIA LOTE SETENTRIONAL'!$1:$1048576,6,FALSE)</f>
        <v>1</v>
      </c>
      <c r="L29" s="7">
        <f>IFERROR(VLOOKUP(C29,'[23]SINAPI MARÇO'!$A:$E,4,FALSE),IFERROR(VLOOKUP(C29,'[23]BANCO DE DADOS'!$A$3:$F$12008,5,FALSE),""))</f>
        <v>29557.21</v>
      </c>
      <c r="M29" s="138"/>
      <c r="N29" s="107">
        <f>IF($P29="","",IF($P29=1,$J$10,IF($P29=2,$J$11,IF($P29=3,$J$12,IF($P29=4,$J$13,IF($P29=5,$J$14,IF($P29=6,$J$15)))))))</f>
        <v>0</v>
      </c>
      <c r="O29" s="107">
        <f>IF($P29="","",IF($P29=1,$K$10,IF($P29=2,$K$11,IF($P29=3,$K$12,IF($P29=4,$K$13,IF($P29=5,$K$14,IF($P29=6,$K$15)))))))</f>
        <v>0</v>
      </c>
      <c r="P29" s="108">
        <v>1</v>
      </c>
      <c r="Q29" s="8">
        <f t="shared" si="7"/>
        <v>29557.21</v>
      </c>
      <c r="R29" s="8">
        <f t="shared" si="7"/>
        <v>0</v>
      </c>
      <c r="S29" s="8">
        <f t="shared" si="8"/>
        <v>29557.21</v>
      </c>
      <c r="T29" s="8">
        <f t="shared" si="9"/>
        <v>0</v>
      </c>
      <c r="U29" s="27"/>
      <c r="Z29" s="90"/>
      <c r="AA29" s="90"/>
      <c r="AB29" s="90"/>
      <c r="AC29" s="90"/>
      <c r="AD29" s="90"/>
      <c r="AE29" s="90"/>
      <c r="AF29" s="90"/>
      <c r="AG29" s="90"/>
    </row>
    <row r="30" spans="1:33" s="89" customFormat="1" x14ac:dyDescent="0.25">
      <c r="A30" s="91" t="s">
        <v>54</v>
      </c>
      <c r="B30" s="91"/>
      <c r="C30" s="92"/>
      <c r="D30" s="93"/>
      <c r="E30" s="93"/>
      <c r="F30" s="93"/>
      <c r="G30" s="93"/>
      <c r="H30" s="93"/>
      <c r="I30" s="9" t="s">
        <v>55</v>
      </c>
      <c r="J30" s="93"/>
      <c r="K30" s="94"/>
      <c r="L30" s="95"/>
      <c r="M30" s="140"/>
      <c r="N30" s="93"/>
      <c r="O30" s="93"/>
      <c r="P30" s="93"/>
      <c r="Q30" s="93"/>
      <c r="R30" s="93"/>
      <c r="S30" s="96">
        <f>SUM(S31,S33,S39,S41,S43,S51,S64,S73,S96,S106,S111)</f>
        <v>6365786.6900000004</v>
      </c>
      <c r="T30" s="96">
        <f>SUM(T31,T33,T39,T41,T43,T51,T64,T73,T96,T106,T111)</f>
        <v>0</v>
      </c>
      <c r="U30" s="27"/>
      <c r="Z30" s="90"/>
      <c r="AA30" s="90"/>
      <c r="AB30" s="90"/>
      <c r="AC30" s="90"/>
      <c r="AD30" s="90"/>
      <c r="AE30" s="90"/>
      <c r="AF30" s="90"/>
      <c r="AG30" s="90"/>
    </row>
    <row r="31" spans="1:33" s="89" customFormat="1" x14ac:dyDescent="0.25">
      <c r="A31" s="97" t="s">
        <v>56</v>
      </c>
      <c r="B31" s="97"/>
      <c r="C31" s="98"/>
      <c r="D31" s="99"/>
      <c r="E31" s="99"/>
      <c r="F31" s="99"/>
      <c r="G31" s="99"/>
      <c r="H31" s="99"/>
      <c r="I31" s="3" t="s">
        <v>57</v>
      </c>
      <c r="J31" s="99"/>
      <c r="K31" s="100"/>
      <c r="L31" s="101"/>
      <c r="M31" s="139"/>
      <c r="N31" s="99"/>
      <c r="O31" s="99"/>
      <c r="P31" s="99"/>
      <c r="Q31" s="99"/>
      <c r="R31" s="99"/>
      <c r="S31" s="102">
        <f>S32</f>
        <v>347521.06</v>
      </c>
      <c r="T31" s="102">
        <f>T32</f>
        <v>0</v>
      </c>
      <c r="U31" s="27"/>
      <c r="Z31" s="90"/>
      <c r="AA31" s="90"/>
      <c r="AB31" s="90"/>
      <c r="AC31" s="90"/>
      <c r="AD31" s="90"/>
      <c r="AE31" s="90"/>
      <c r="AF31" s="90"/>
      <c r="AG31" s="90"/>
    </row>
    <row r="32" spans="1:33" x14ac:dyDescent="0.3">
      <c r="A32" s="46" t="s">
        <v>58</v>
      </c>
      <c r="B32" s="103" t="str">
        <f>IFERROR(VLOOKUP(C32,'[23]SINAPI MARÇO'!$A:$F,6,FALSE),IFERROR(VLOOKUP(C32,'[23]BANCO DE DADOS'!$A$3:$F$12008,2,FALSE),""))</f>
        <v>COMPOSIÇÃO</v>
      </c>
      <c r="C32" s="104" t="s">
        <v>59</v>
      </c>
      <c r="D32" s="105" t="str">
        <f>IF(C32="","",IF(F32="","FALTA",LOOKUP($C32,'[23]E-FISCO'!$A$2:$A$12235,'[23]E-FISCO'!$B$2:$B$12235)))</f>
        <v>FALTA</v>
      </c>
      <c r="E32" s="4" t="str">
        <f>IF(C32="","",LOOKUP(C32,'[23]E-FISCO'!$A$2:$A$12235,'[23]E-FISCO'!$A$2:$A$12235))</f>
        <v>A9372</v>
      </c>
      <c r="F32" s="4" t="str">
        <f t="shared" ref="F32" si="10">IF(C32=E32,C32,"")</f>
        <v/>
      </c>
      <c r="G32" s="4" t="e">
        <f>IF(C32="","",LOOKUP(C32,#REF!,#REF!))</f>
        <v>#REF!</v>
      </c>
      <c r="H32" s="4" t="e">
        <f t="shared" ref="H32" si="11">IF(C32=G32,C32,"")</f>
        <v>#REF!</v>
      </c>
      <c r="I32" s="5" t="str">
        <f>IFERROR(VLOOKUP(C32,'[23]SINAPI MARÇO'!$A:$E,2,FALSE),IFERROR(VLOOKUP(C32,'[23]BANCO DE DADOS'!$A$3:$F$12008,3,FALSE),""))</f>
        <v>ADMINISTRAÇÃO LOCAL PARA PAVIMENTAÇÃO ASFÁLTICA (12 MESES)</v>
      </c>
      <c r="J32" s="6" t="str">
        <f>IFERROR(VLOOKUP(C32,'[23]SINAPI MARÇO'!$A:$E,3,FALSE),IFERROR(VLOOKUP(C32,'[23]BANCO DE DADOS'!$A$3:$F$12008,4,FALSE),""))</f>
        <v>UN</v>
      </c>
      <c r="K32" s="106">
        <f>VLOOKUP(A32,'[23]MEMÓRIA LOTE SETENTRIONAL'!$1:$1048576,6,FALSE)</f>
        <v>1</v>
      </c>
      <c r="L32" s="7">
        <f>IFERROR(VLOOKUP(C32,'[23]SINAPI MARÇO'!$A:$E,4,FALSE),IFERROR(VLOOKUP(C32,'[23]BANCO DE DADOS'!$A$3:$F$12008,5,FALSE),""))</f>
        <v>347521.06</v>
      </c>
      <c r="M32" s="138"/>
      <c r="N32" s="107">
        <f>IF($P32="","",IF($P32=1,$J$10,IF($P32=2,$J$11,IF($P32=3,$J$12,IF($P32=4,$J$13,IF($P32=5,$J$14,IF($P32=6,$J$15)))))))</f>
        <v>0</v>
      </c>
      <c r="O32" s="107">
        <f>IF($P32="","",IF($P32=1,$K$10,IF($P32=2,$K$11,IF($P32=3,$K$12,IF($P32=4,$K$13,IF($P32=5,$K$14,IF($P32=6,$K$15)))))))</f>
        <v>0</v>
      </c>
      <c r="P32" s="108">
        <v>1</v>
      </c>
      <c r="Q32" s="8">
        <f t="shared" ref="Q32:R32" si="12">IF($K32="","",ROUND((L32*N32)+L32,2))</f>
        <v>347521.06</v>
      </c>
      <c r="R32" s="8">
        <f t="shared" si="12"/>
        <v>0</v>
      </c>
      <c r="S32" s="8">
        <f t="shared" ref="S32" si="13">IF($K32="","",ROUND(Q32*K32,2))</f>
        <v>347521.06</v>
      </c>
      <c r="T32" s="8">
        <f t="shared" ref="T32" si="14">IF($K32="","",ROUND(R32*K32,2))</f>
        <v>0</v>
      </c>
      <c r="V32" s="27"/>
      <c r="W32" s="27"/>
      <c r="X32" s="29"/>
      <c r="Y32" s="29"/>
      <c r="Z32" s="109"/>
    </row>
    <row r="33" spans="1:26" x14ac:dyDescent="0.25">
      <c r="A33" s="97" t="s">
        <v>60</v>
      </c>
      <c r="B33" s="97"/>
      <c r="C33" s="98"/>
      <c r="D33" s="99"/>
      <c r="E33" s="99"/>
      <c r="F33" s="99"/>
      <c r="G33" s="99"/>
      <c r="H33" s="99"/>
      <c r="I33" s="3" t="s">
        <v>61</v>
      </c>
      <c r="J33" s="99"/>
      <c r="K33" s="100"/>
      <c r="L33" s="101"/>
      <c r="M33" s="139"/>
      <c r="N33" s="99"/>
      <c r="O33" s="99"/>
      <c r="P33" s="99"/>
      <c r="Q33" s="99"/>
      <c r="R33" s="99"/>
      <c r="S33" s="102">
        <f>SUM(S34:S38)</f>
        <v>298814.71999999997</v>
      </c>
      <c r="T33" s="102">
        <f>SUM(T34:T38)</f>
        <v>0</v>
      </c>
      <c r="V33" s="29"/>
      <c r="W33" s="29"/>
      <c r="X33" s="29"/>
      <c r="Y33" s="29"/>
      <c r="Z33" s="109"/>
    </row>
    <row r="34" spans="1:26" ht="33" x14ac:dyDescent="0.3">
      <c r="A34" s="46" t="s">
        <v>62</v>
      </c>
      <c r="B34" s="103" t="str">
        <f>IFERROR(VLOOKUP(C34,'[23]SINAPI MARÇO'!$A:$F,6,FALSE),IFERROR(VLOOKUP(C34,'[23]BANCO DE DADOS'!$A$3:$F$12008,2,FALSE),""))</f>
        <v>SINAPI MARÇO 2025</v>
      </c>
      <c r="C34" s="104">
        <v>103689</v>
      </c>
      <c r="D34" s="105" t="str">
        <f>IF(C34="","",IF(F34="","FALTA",LOOKUP($C34,'[23]E-FISCO'!$A$2:$A$12235,'[23]E-FISCO'!$B$2:$B$12235)))</f>
        <v>575001 - 6</v>
      </c>
      <c r="E34" s="4">
        <f>IF(C34="","",LOOKUP(C34,'[23]E-FISCO'!$A$2:$A$12235,'[23]E-FISCO'!$A$2:$A$12235))</f>
        <v>103689</v>
      </c>
      <c r="F34" s="4">
        <f t="shared" ref="F34:F48" si="15">IF(C34=E34,C34,"")</f>
        <v>103689</v>
      </c>
      <c r="G34" s="4" t="e">
        <f>IF(C34="","",LOOKUP(C34,#REF!,#REF!))</f>
        <v>#REF!</v>
      </c>
      <c r="H34" s="4" t="e">
        <f t="shared" ref="H34:H48" si="16">IF(C34=G34,C34,"")</f>
        <v>#REF!</v>
      </c>
      <c r="I34" s="5" t="str">
        <f>IFERROR(VLOOKUP(C34,'[23]SINAPI MARÇO'!$A:$E,2,FALSE),IFERROR(VLOOKUP(C34,'[23]BANCO DE DADOS'!$A$3:$F$12008,3,FALSE),""))</f>
        <v>FORNECIMENTO E INSTALAÇÃO DE PLACA DE OBRA COM CHAPA GALVANIZADA E ESTRUTURA DE MADEIRA. AF_03/2022_PS</v>
      </c>
      <c r="J34" s="6" t="str">
        <f>IFERROR(VLOOKUP(C34,'[23]SINAPI MARÇO'!$A:$E,3,FALSE),IFERROR(VLOOKUP(C34,'[23]BANCO DE DADOS'!$A$3:$F$12008,4,FALSE),""))</f>
        <v>M2</v>
      </c>
      <c r="K34" s="106">
        <f>VLOOKUP(A34,'[23]MEMÓRIA LOTE SETENTRIONAL'!$1:$1048576,6,FALSE)</f>
        <v>400.14</v>
      </c>
      <c r="L34" s="7">
        <f>IFERROR(VLOOKUP(C34,'[23]SINAPI MARÇO'!$A:$E,4,FALSE),IFERROR(VLOOKUP(C34,'[23]BANCO DE DADOS'!$A$3:$F$12008,5,FALSE),""))</f>
        <v>462.62</v>
      </c>
      <c r="M34" s="138"/>
      <c r="N34" s="107">
        <f>IF($P34="","",IF($P34=1,$J$10,IF($P34=2,$J$11,IF($P34=3,$J$12,IF($P34=4,$J$13,IF($P34=5,$J$14,IF($P34=6,$J$15)))))))</f>
        <v>0</v>
      </c>
      <c r="O34" s="107">
        <f>IF($P34="","",IF($P34=1,$K$10,IF($P34=2,$K$11,IF($P34=3,$K$12,IF($P34=4,$K$13,IF($P34=5,$K$14,IF($P34=6,$K$15)))))))</f>
        <v>0</v>
      </c>
      <c r="P34" s="108">
        <v>1</v>
      </c>
      <c r="Q34" s="8">
        <f t="shared" ref="Q34:R48" si="17">IF($K34="","",ROUND((L34*N34)+L34,2))</f>
        <v>462.62</v>
      </c>
      <c r="R34" s="8">
        <f t="shared" si="17"/>
        <v>0</v>
      </c>
      <c r="S34" s="8">
        <f t="shared" ref="S34:S48" si="18">IF($K34="","",ROUND(Q34*K34,2))</f>
        <v>185112.77</v>
      </c>
      <c r="T34" s="8">
        <f t="shared" ref="T34:T48" si="19">IF($K34="","",ROUND(R34*K34,2))</f>
        <v>0</v>
      </c>
      <c r="V34" s="29"/>
      <c r="W34" s="29"/>
      <c r="Z34" s="109"/>
    </row>
    <row r="35" spans="1:26" ht="50.25" customHeight="1" x14ac:dyDescent="0.3">
      <c r="A35" s="46" t="s">
        <v>63</v>
      </c>
      <c r="B35" s="103" t="str">
        <f>IFERROR(VLOOKUP(C35,'[23]SINAPI MARÇO'!$A:$F,6,FALSE),IFERROR(VLOOKUP(C35,'[23]BANCO DE DADOS'!$A$3:$F$12008,2,FALSE),""))</f>
        <v>COMPESA 2024.2</v>
      </c>
      <c r="C35" s="104" t="s">
        <v>64</v>
      </c>
      <c r="D35" s="105" t="str">
        <f>IF(C35="","",IF(F35="","FALTA",LOOKUP($C35,'[23]E-FISCO'!$A$2:$A$12235,'[23]E-FISCO'!$B$2:$B$12235)))</f>
        <v>563623 - 0</v>
      </c>
      <c r="E35" s="4" t="str">
        <f>IF(C35="","",LOOKUP(C35,'[23]E-FISCO'!$A$2:$A$12235,'[23]E-FISCO'!$A$2:$A$12235))</f>
        <v>01.08.42U</v>
      </c>
      <c r="F35" s="4" t="str">
        <f t="shared" si="15"/>
        <v>01.08.42U</v>
      </c>
      <c r="G35" s="4" t="e">
        <f>IF(C35="","",LOOKUP(C35,#REF!,#REF!))</f>
        <v>#REF!</v>
      </c>
      <c r="H35" s="4" t="e">
        <f t="shared" si="16"/>
        <v>#REF!</v>
      </c>
      <c r="I35" s="5" t="str">
        <f>IFERROR(VLOOKUP(C35,'[23]SINAPI MARÇO'!$A:$E,2,FALSE),IFERROR(VLOOKUP(C35,'[23]BANCO DE DADOS'!$A$3:$F$12008,3,FALSE),""))</f>
        <v>CANTEIRO ITINERANTE COMPOSTO DE TOLDO, CONJUNTO DE MESA E CADEIRAS E BANHEIRO QUÍMICO COM LIMPEZA DIÁRIA INCLUSO COLETA E DESTINAÇÃO FINAL DE EFLUENTES</v>
      </c>
      <c r="J35" s="6" t="str">
        <f>IFERROR(VLOOKUP(C35,'[23]SINAPI MARÇO'!$A:$E,3,FALSE),IFERROR(VLOOKUP(C35,'[23]BANCO DE DADOS'!$A$3:$F$12008,4,FALSE),""))</f>
        <v>MÊS</v>
      </c>
      <c r="K35" s="106">
        <f>VLOOKUP(A35,'[23]MEMÓRIA LOTE SETENTRIONAL'!$1:$1048576,6,FALSE)</f>
        <v>22</v>
      </c>
      <c r="L35" s="7">
        <f>IFERROR(VLOOKUP(C35,'[23]SINAPI MARÇO'!$A:$E,4,FALSE),IFERROR(VLOOKUP(C35,'[23]BANCO DE DADOS'!$A$3:$F$12008,5,FALSE),""))</f>
        <v>4181.8900000000003</v>
      </c>
      <c r="M35" s="138"/>
      <c r="N35" s="107">
        <f>IF($P35="","",IF($P35=1,$J$10,IF($P35=2,$J$11,IF($P35=3,$J$12,IF($P35=4,$J$13,IF($P35=5,$J$14,IF($P35=6,$J$15)))))))</f>
        <v>0</v>
      </c>
      <c r="O35" s="107">
        <f>IF($P35="","",IF($P35=1,$K$10,IF($P35=2,$K$11,IF($P35=3,$K$12,IF($P35=4,$K$13,IF($P35=5,$K$14,IF($P35=6,$K$15)))))))</f>
        <v>0</v>
      </c>
      <c r="P35" s="108">
        <v>1</v>
      </c>
      <c r="Q35" s="8">
        <f t="shared" si="17"/>
        <v>4181.8900000000003</v>
      </c>
      <c r="R35" s="8">
        <f t="shared" si="17"/>
        <v>0</v>
      </c>
      <c r="S35" s="8">
        <f t="shared" si="18"/>
        <v>92001.58</v>
      </c>
      <c r="T35" s="8">
        <f t="shared" si="19"/>
        <v>0</v>
      </c>
      <c r="Z35" s="109"/>
    </row>
    <row r="36" spans="1:26" ht="30" customHeight="1" x14ac:dyDescent="0.3">
      <c r="A36" s="46" t="s">
        <v>65</v>
      </c>
      <c r="B36" s="103" t="str">
        <f>IFERROR(VLOOKUP(C36,'[23]SINAPI MARÇO'!$A:$F,6,FALSE),IFERROR(VLOOKUP(C36,'[23]BANCO DE DADOS'!$A$3:$F$12008,2,FALSE),""))</f>
        <v>ORSE MARÇO 2025</v>
      </c>
      <c r="C36" s="104">
        <v>4659</v>
      </c>
      <c r="D36" s="105" t="str">
        <f>IF(C36="","",IF(F36="","FALTA",LOOKUP($C36,'[23]E-FISCO'!$A$2:$A$12235,'[23]E-FISCO'!$B$2:$B$12235)))</f>
        <v>FALTA</v>
      </c>
      <c r="E36" s="4">
        <f>IF(C36="","",LOOKUP(C36,'[23]E-FISCO'!$A$2:$A$12235,'[23]E-FISCO'!$A$2:$A$12235))</f>
        <v>3062</v>
      </c>
      <c r="F36" s="4" t="str">
        <f t="shared" si="15"/>
        <v/>
      </c>
      <c r="G36" s="4" t="e">
        <f>IF(C36="","",LOOKUP(C36,#REF!,#REF!))</f>
        <v>#REF!</v>
      </c>
      <c r="H36" s="4" t="e">
        <f t="shared" si="16"/>
        <v>#REF!</v>
      </c>
      <c r="I36" s="5" t="str">
        <f>IFERROR(VLOOKUP(C36,'[23]SINAPI MARÇO'!$A:$E,2,FALSE),IFERROR(VLOOKUP(C36,'[23]BANCO DE DADOS'!$A$3:$F$12008,3,FALSE),""))</f>
        <v>LOCAÇÃO DE CONTAINER - REFEITÓRIO SEM BANHEIRO - 6,00 X 2,40M - REV 02_02/2022</v>
      </c>
      <c r="J36" s="6" t="str">
        <f>IFERROR(VLOOKUP(C36,'[23]SINAPI MARÇO'!$A:$E,3,FALSE),IFERROR(VLOOKUP(C36,'[23]BANCO DE DADOS'!$A$3:$F$12008,4,FALSE),""))</f>
        <v>MÊS</v>
      </c>
      <c r="K36" s="106">
        <f>VLOOKUP(A36,'[23]MEMÓRIA LOTE SETENTRIONAL'!$1:$1048576,6,FALSE)</f>
        <v>11</v>
      </c>
      <c r="L36" s="7">
        <f>IFERROR(VLOOKUP(C36,'[23]SINAPI MARÇO'!$A:$E,4,FALSE),IFERROR(VLOOKUP(C36,'[23]BANCO DE DADOS'!$A$3:$F$12008,5,FALSE),""))</f>
        <v>1800</v>
      </c>
      <c r="M36" s="138"/>
      <c r="N36" s="107">
        <f>IF($P36="","",IF($P36=1,$J$10,IF($P36=2,$J$11,IF($P36=3,$J$12,IF($P36=4,$J$13,IF($P36=5,$J$14,IF($P36=6,$J$15)))))))</f>
        <v>0</v>
      </c>
      <c r="O36" s="107">
        <f>IF($P36="","",IF($P36=1,$K$10,IF($P36=2,$K$11,IF($P36=3,$K$12,IF($P36=4,$K$13,IF($P36=5,$K$14,IF($P36=6,$K$15)))))))</f>
        <v>0</v>
      </c>
      <c r="P36" s="108">
        <v>6</v>
      </c>
      <c r="Q36" s="8">
        <f t="shared" si="17"/>
        <v>1800</v>
      </c>
      <c r="R36" s="8">
        <f t="shared" si="17"/>
        <v>0</v>
      </c>
      <c r="S36" s="8">
        <f t="shared" si="18"/>
        <v>19800</v>
      </c>
      <c r="T36" s="8">
        <f t="shared" si="19"/>
        <v>0</v>
      </c>
      <c r="Z36" s="109"/>
    </row>
    <row r="37" spans="1:26" ht="30" customHeight="1" x14ac:dyDescent="0.3">
      <c r="A37" s="46" t="s">
        <v>66</v>
      </c>
      <c r="B37" s="103" t="str">
        <f>IFERROR(VLOOKUP(C37,'[23]SINAPI MARÇO'!$A:$F,6,FALSE),IFERROR(VLOOKUP(C37,'[23]BANCO DE DADOS'!$A$3:$F$12008,2,FALSE),""))</f>
        <v>COMPESA 2024.2</v>
      </c>
      <c r="C37" s="104" t="s">
        <v>67</v>
      </c>
      <c r="D37" s="105" t="str">
        <f>IF(C37="","",IF(F37="","FALTA",LOOKUP($C37,'[23]E-FISCO'!$A$2:$A$12235,'[23]E-FISCO'!$B$2:$B$12235)))</f>
        <v>434914 - 8</v>
      </c>
      <c r="E37" s="4" t="str">
        <f>IF(C37="","",LOOKUP(C37,'[23]E-FISCO'!$A$2:$A$12235,'[23]E-FISCO'!$A$2:$A$12235))</f>
        <v>31.01.05U</v>
      </c>
      <c r="F37" s="4" t="str">
        <f t="shared" si="15"/>
        <v>31.01.05U</v>
      </c>
      <c r="G37" s="4" t="e">
        <f>IF(C37="","",LOOKUP(C37,#REF!,#REF!))</f>
        <v>#REF!</v>
      </c>
      <c r="H37" s="4" t="e">
        <f t="shared" si="16"/>
        <v>#REF!</v>
      </c>
      <c r="I37" s="5" t="str">
        <f>IFERROR(VLOOKUP(C37,'[23]SINAPI MARÇO'!$A:$E,2,FALSE),IFERROR(VLOOKUP(C37,'[23]BANCO DE DADOS'!$A$3:$F$12008,3,FALSE),""))</f>
        <v>CONSERTO DE RAMAIS PREDIAIS DE ÁGUA DANIFICADOS DURANTE EXECUÇÃO DAS OBRAS.</v>
      </c>
      <c r="J37" s="6" t="str">
        <f>IFERROR(VLOOKUP(C37,'[23]SINAPI MARÇO'!$A:$E,3,FALSE),IFERROR(VLOOKUP(C37,'[23]BANCO DE DADOS'!$A$3:$F$12008,4,FALSE),""))</f>
        <v>UN</v>
      </c>
      <c r="K37" s="106">
        <f>VLOOKUP(A37,'[23]MEMÓRIA LOTE SETENTRIONAL'!$1:$1048576,6,FALSE)</f>
        <v>29</v>
      </c>
      <c r="L37" s="7">
        <f>IFERROR(VLOOKUP(C37,'[23]SINAPI MARÇO'!$A:$E,4,FALSE),IFERROR(VLOOKUP(C37,'[23]BANCO DE DADOS'!$A$3:$F$12008,5,FALSE),""))</f>
        <v>19.66</v>
      </c>
      <c r="M37" s="138"/>
      <c r="N37" s="107">
        <f>IF($P37="","",IF($P37=1,$J$10,IF($P37=2,$J$11,IF($P37=3,$J$12,IF($P37=4,$J$13,IF($P37=5,$J$14,IF($P37=6,$J$15)))))))</f>
        <v>0</v>
      </c>
      <c r="O37" s="107">
        <f>IF($P37="","",IF($P37=1,$K$10,IF($P37=2,$K$11,IF($P37=3,$K$12,IF($P37=4,$K$13,IF($P37=5,$K$14,IF($P37=6,$K$15)))))))</f>
        <v>0</v>
      </c>
      <c r="P37" s="108">
        <v>1</v>
      </c>
      <c r="Q37" s="8">
        <f t="shared" si="17"/>
        <v>19.66</v>
      </c>
      <c r="R37" s="8">
        <f t="shared" si="17"/>
        <v>0</v>
      </c>
      <c r="S37" s="8">
        <f t="shared" si="18"/>
        <v>570.14</v>
      </c>
      <c r="T37" s="8">
        <f t="shared" si="19"/>
        <v>0</v>
      </c>
      <c r="Z37" s="109"/>
    </row>
    <row r="38" spans="1:26" ht="34.5" customHeight="1" x14ac:dyDescent="0.3">
      <c r="A38" s="46" t="s">
        <v>68</v>
      </c>
      <c r="B38" s="103" t="str">
        <f>IFERROR(VLOOKUP(C38,'[23]SINAPI MARÇO'!$A:$F,6,FALSE),IFERROR(VLOOKUP(C38,'[23]BANCO DE DADOS'!$A$3:$F$12008,2,FALSE),""))</f>
        <v>COMPESA 2024.2</v>
      </c>
      <c r="C38" s="104" t="s">
        <v>69</v>
      </c>
      <c r="D38" s="105" t="str">
        <f>IF(C38="","",IF(F38="","FALTA",LOOKUP($C38,'[23]E-FISCO'!$A$2:$A$12235,'[23]E-FISCO'!$B$2:$B$12235)))</f>
        <v>434913 - 0</v>
      </c>
      <c r="E38" s="4" t="str">
        <f>IF(C38="","",LOOKUP(C38,'[23]E-FISCO'!$A$2:$A$12235,'[23]E-FISCO'!$A$2:$A$12235))</f>
        <v>31.08.09U</v>
      </c>
      <c r="F38" s="4" t="str">
        <f t="shared" si="15"/>
        <v>31.08.09U</v>
      </c>
      <c r="G38" s="4" t="e">
        <f>IF(C38="","",LOOKUP(C38,#REF!,#REF!))</f>
        <v>#REF!</v>
      </c>
      <c r="H38" s="4" t="e">
        <f t="shared" si="16"/>
        <v>#REF!</v>
      </c>
      <c r="I38" s="5" t="str">
        <f>IFERROR(VLOOKUP(C38,'[23]SINAPI MARÇO'!$A:$E,2,FALSE),IFERROR(VLOOKUP(C38,'[23]BANCO DE DADOS'!$A$3:$F$12008,3,FALSE),""))</f>
        <v>CONSERTO DE RAMAIS PREDIAIS DE ESGOTO DANIFICADOS DURANTE EXECUÇÃO DAS OBRAS.</v>
      </c>
      <c r="J38" s="6" t="str">
        <f>IFERROR(VLOOKUP(C38,'[23]SINAPI MARÇO'!$A:$E,3,FALSE),IFERROR(VLOOKUP(C38,'[23]BANCO DE DADOS'!$A$3:$F$12008,4,FALSE),""))</f>
        <v>UN</v>
      </c>
      <c r="K38" s="106">
        <f>VLOOKUP(A38,'[23]MEMÓRIA LOTE SETENTRIONAL'!$1:$1048576,6,FALSE)</f>
        <v>29</v>
      </c>
      <c r="L38" s="7">
        <f>IFERROR(VLOOKUP(C38,'[23]SINAPI MARÇO'!$A:$E,4,FALSE),IFERROR(VLOOKUP(C38,'[23]BANCO DE DADOS'!$A$3:$F$12008,5,FALSE),""))</f>
        <v>45.87</v>
      </c>
      <c r="M38" s="138"/>
      <c r="N38" s="107">
        <f>IF($P38="","",IF($P38=1,$J$10,IF($P38=2,$J$11,IF($P38=3,$J$12,IF($P38=4,$J$13,IF($P38=5,$J$14,IF($P38=6,$J$15)))))))</f>
        <v>0</v>
      </c>
      <c r="O38" s="107">
        <f>IF($P38="","",IF($P38=1,$K$10,IF($P38=2,$K$11,IF($P38=3,$K$12,IF($P38=4,$K$13,IF($P38=5,$K$14,IF($P38=6,$K$15)))))))</f>
        <v>0</v>
      </c>
      <c r="P38" s="108">
        <v>1</v>
      </c>
      <c r="Q38" s="8">
        <f t="shared" si="17"/>
        <v>45.87</v>
      </c>
      <c r="R38" s="8">
        <f t="shared" si="17"/>
        <v>0</v>
      </c>
      <c r="S38" s="8">
        <f t="shared" si="18"/>
        <v>1330.23</v>
      </c>
      <c r="T38" s="8">
        <f t="shared" si="19"/>
        <v>0</v>
      </c>
      <c r="Z38" s="109"/>
    </row>
    <row r="39" spans="1:26" x14ac:dyDescent="0.25">
      <c r="A39" s="97" t="s">
        <v>70</v>
      </c>
      <c r="B39" s="97"/>
      <c r="C39" s="98"/>
      <c r="D39" s="99"/>
      <c r="E39" s="99"/>
      <c r="F39" s="99"/>
      <c r="G39" s="99"/>
      <c r="H39" s="99"/>
      <c r="I39" s="3" t="s">
        <v>47</v>
      </c>
      <c r="J39" s="99"/>
      <c r="K39" s="100"/>
      <c r="L39" s="101"/>
      <c r="M39" s="139"/>
      <c r="N39" s="99"/>
      <c r="O39" s="99"/>
      <c r="P39" s="99"/>
      <c r="Q39" s="99"/>
      <c r="R39" s="99"/>
      <c r="S39" s="102">
        <f>SUM(S40:S40)</f>
        <v>142830.18</v>
      </c>
      <c r="T39" s="102">
        <f>SUM(T40:T40)</f>
        <v>0</v>
      </c>
      <c r="Z39" s="109"/>
    </row>
    <row r="40" spans="1:26" ht="35.25" customHeight="1" x14ac:dyDescent="0.3">
      <c r="A40" s="46" t="s">
        <v>71</v>
      </c>
      <c r="B40" s="103" t="str">
        <f>IFERROR(VLOOKUP(C40,'[23]SINAPI MARÇO'!$A:$F,6,FALSE),IFERROR(VLOOKUP(C40,'[23]BANCO DE DADOS'!$A$3:$F$12008,2,FALSE),""))</f>
        <v>COMPOSIÇÃO</v>
      </c>
      <c r="C40" s="104" t="s">
        <v>72</v>
      </c>
      <c r="D40" s="105" t="str">
        <f>IF(C40="","",IF(F40="","FALTA",LOOKUP($C40,'[23]E-FISCO'!$A$2:$A$12235,'[23]E-FISCO'!$B$2:$B$12235)))</f>
        <v>FALTA</v>
      </c>
      <c r="E40" s="4" t="str">
        <f>IF(C40="","",LOOKUP(C40,'[23]E-FISCO'!$A$2:$A$12235,'[23]E-FISCO'!$A$2:$A$12235))</f>
        <v>A9372</v>
      </c>
      <c r="F40" s="4" t="str">
        <f t="shared" si="15"/>
        <v/>
      </c>
      <c r="G40" s="4" t="e">
        <f>IF(C40="","",LOOKUP(C40,#REF!,#REF!))</f>
        <v>#REF!</v>
      </c>
      <c r="H40" s="4" t="e">
        <f t="shared" si="16"/>
        <v>#REF!</v>
      </c>
      <c r="I40" s="5" t="str">
        <f>IFERROR(VLOOKUP(C40,'[23]SINAPI MARÇO'!$A:$E,2,FALSE),IFERROR(VLOOKUP(C40,'[23]BANCO DE DADOS'!$A$3:$F$12008,3,FALSE),""))</f>
        <v>MOBILIZAÇÃO DE MAQUINAS E EQUIPAMENTOS - PAVIMENTAÇÃO ASFÁLTICA, CAPEAMENTO E/OU RECAPEAMENTO</v>
      </c>
      <c r="J40" s="6" t="str">
        <f>IFERROR(VLOOKUP(C40,'[23]SINAPI MARÇO'!$A:$E,3,FALSE),IFERROR(VLOOKUP(C40,'[23]BANCO DE DADOS'!$A$3:$F$12008,4,FALSE),""))</f>
        <v>UN</v>
      </c>
      <c r="K40" s="106">
        <f>VLOOKUP(A40,'[23]MEMÓRIA LOTE SETENTRIONAL'!$1:$1048576,6,FALSE)</f>
        <v>18</v>
      </c>
      <c r="L40" s="7">
        <f>IFERROR(VLOOKUP(C40,'[23]SINAPI MARÇO'!$A:$E,4,FALSE),IFERROR(VLOOKUP(C40,'[23]BANCO DE DADOS'!$A$3:$F$12008,5,FALSE),""))</f>
        <v>7935.01</v>
      </c>
      <c r="M40" s="138"/>
      <c r="N40" s="107">
        <f>IF($P40="","",IF($P40=1,$J$10,IF($P40=2,$J$11,IF($P40=3,$J$12,IF($P40=4,$J$13,IF($P40=5,$J$14,IF($P40=6,$J$15)))))))</f>
        <v>0</v>
      </c>
      <c r="O40" s="107">
        <f>IF($P40="","",IF($P40=1,$K$10,IF($P40=2,$K$11,IF($P40=3,$K$12,IF($P40=4,$K$13,IF($P40=5,$K$14,IF($P40=6,$K$15)))))))</f>
        <v>0</v>
      </c>
      <c r="P40" s="108">
        <v>1</v>
      </c>
      <c r="Q40" s="8">
        <f t="shared" si="17"/>
        <v>7935.01</v>
      </c>
      <c r="R40" s="8">
        <f t="shared" si="17"/>
        <v>0</v>
      </c>
      <c r="S40" s="8">
        <f t="shared" si="18"/>
        <v>142830.18</v>
      </c>
      <c r="T40" s="8">
        <f t="shared" si="19"/>
        <v>0</v>
      </c>
      <c r="Z40" s="109"/>
    </row>
    <row r="41" spans="1:26" x14ac:dyDescent="0.25">
      <c r="A41" s="97" t="s">
        <v>73</v>
      </c>
      <c r="B41" s="97"/>
      <c r="C41" s="98"/>
      <c r="D41" s="99"/>
      <c r="E41" s="99"/>
      <c r="F41" s="99"/>
      <c r="G41" s="99"/>
      <c r="H41" s="99"/>
      <c r="I41" s="3" t="s">
        <v>51</v>
      </c>
      <c r="J41" s="99"/>
      <c r="K41" s="100"/>
      <c r="L41" s="101"/>
      <c r="M41" s="139"/>
      <c r="N41" s="99"/>
      <c r="O41" s="99"/>
      <c r="P41" s="99"/>
      <c r="Q41" s="99"/>
      <c r="R41" s="99"/>
      <c r="S41" s="102">
        <f>SUM(S42:S42)</f>
        <v>142830.18</v>
      </c>
      <c r="T41" s="102">
        <f>SUM(T42:T42)</f>
        <v>0</v>
      </c>
      <c r="Z41" s="109"/>
    </row>
    <row r="42" spans="1:26" ht="33" x14ac:dyDescent="0.3">
      <c r="A42" s="46" t="s">
        <v>74</v>
      </c>
      <c r="B42" s="103" t="str">
        <f>IFERROR(VLOOKUP(C42,'[23]SINAPI MARÇO'!$A:$F,6,FALSE),IFERROR(VLOOKUP(C42,'[23]BANCO DE DADOS'!$A$3:$F$12008,2,FALSE),""))</f>
        <v>COMPOSIÇÃO</v>
      </c>
      <c r="C42" s="104" t="s">
        <v>75</v>
      </c>
      <c r="D42" s="105" t="str">
        <f>IF(C42="","",IF(F42="","FALTA",LOOKUP($C42,'[23]E-FISCO'!$A$2:$A$12235,'[23]E-FISCO'!$B$2:$B$12235)))</f>
        <v>FALTA</v>
      </c>
      <c r="E42" s="4" t="str">
        <f>IF(C42="","",LOOKUP(C42,'[23]E-FISCO'!$A$2:$A$12235,'[23]E-FISCO'!$A$2:$A$12235))</f>
        <v>A9372</v>
      </c>
      <c r="F42" s="4" t="str">
        <f t="shared" si="15"/>
        <v/>
      </c>
      <c r="G42" s="4" t="e">
        <f>IF(C42="","",LOOKUP(C42,#REF!,#REF!))</f>
        <v>#REF!</v>
      </c>
      <c r="H42" s="4" t="e">
        <f t="shared" si="16"/>
        <v>#REF!</v>
      </c>
      <c r="I42" s="5" t="str">
        <f>IFERROR(VLOOKUP(C42,'[23]SINAPI MARÇO'!$A:$E,2,FALSE),IFERROR(VLOOKUP(C42,'[23]BANCO DE DADOS'!$A$3:$F$12008,3,FALSE),""))</f>
        <v>DESMOBILIZAÇÃO DE MAQUINAS E EQUIPAMENTOS - PAVIMENTAÇÃO ASFÁLTICA, CAPEAMENTO E/OU RECAPEAMENTO</v>
      </c>
      <c r="J42" s="6" t="str">
        <f>IFERROR(VLOOKUP(C42,'[23]SINAPI MARÇO'!$A:$E,3,FALSE),IFERROR(VLOOKUP(C42,'[23]BANCO DE DADOS'!$A$3:$F$12008,4,FALSE),""))</f>
        <v>UN</v>
      </c>
      <c r="K42" s="106">
        <f>VLOOKUP(A42,'[23]MEMÓRIA LOTE SETENTRIONAL'!$1:$1048576,6,FALSE)</f>
        <v>18</v>
      </c>
      <c r="L42" s="7">
        <f>IFERROR(VLOOKUP(C42,'[23]SINAPI MARÇO'!$A:$E,4,FALSE),IFERROR(VLOOKUP(C42,'[23]BANCO DE DADOS'!$A$3:$F$12008,5,FALSE),""))</f>
        <v>7935.01</v>
      </c>
      <c r="M42" s="138"/>
      <c r="N42" s="107">
        <f>IF($P42="","",IF($P42=1,$J$10,IF($P42=2,$J$11,IF($P42=3,$J$12,IF($P42=4,$J$13,IF($P42=5,$J$14,IF($P42=6,$J$15)))))))</f>
        <v>0</v>
      </c>
      <c r="O42" s="107">
        <f>IF($P42="","",IF($P42=1,$K$10,IF($P42=2,$K$11,IF($P42=3,$K$12,IF($P42=4,$K$13,IF($P42=5,$K$14,IF($P42=6,$K$15)))))))</f>
        <v>0</v>
      </c>
      <c r="P42" s="108">
        <v>1</v>
      </c>
      <c r="Q42" s="8">
        <f t="shared" si="17"/>
        <v>7935.01</v>
      </c>
      <c r="R42" s="8">
        <f t="shared" si="17"/>
        <v>0</v>
      </c>
      <c r="S42" s="8">
        <f t="shared" si="18"/>
        <v>142830.18</v>
      </c>
      <c r="T42" s="8">
        <f t="shared" si="19"/>
        <v>0</v>
      </c>
      <c r="Z42" s="109"/>
    </row>
    <row r="43" spans="1:26" x14ac:dyDescent="0.25">
      <c r="A43" s="97" t="s">
        <v>76</v>
      </c>
      <c r="B43" s="97"/>
      <c r="C43" s="98"/>
      <c r="D43" s="99"/>
      <c r="E43" s="99"/>
      <c r="F43" s="99"/>
      <c r="G43" s="99"/>
      <c r="H43" s="99"/>
      <c r="I43" s="3" t="s">
        <v>77</v>
      </c>
      <c r="J43" s="99"/>
      <c r="K43" s="100"/>
      <c r="L43" s="101"/>
      <c r="M43" s="139"/>
      <c r="N43" s="99"/>
      <c r="O43" s="99"/>
      <c r="P43" s="99"/>
      <c r="Q43" s="99"/>
      <c r="R43" s="99"/>
      <c r="S43" s="102">
        <f>SUM(S44:S50)</f>
        <v>346260.62</v>
      </c>
      <c r="T43" s="102">
        <f>SUM(T44:T50)</f>
        <v>0</v>
      </c>
      <c r="Z43" s="109"/>
    </row>
    <row r="44" spans="1:26" ht="49.5" x14ac:dyDescent="0.3">
      <c r="A44" s="46" t="s">
        <v>78</v>
      </c>
      <c r="B44" s="103" t="str">
        <f>IFERROR(VLOOKUP(C44,'[23]SINAPI MARÇO'!$A:$F,6,FALSE),IFERROR(VLOOKUP(C44,'[23]BANCO DE DADOS'!$A$3:$F$12008,2,FALSE),""))</f>
        <v>SICRO JAN / 25</v>
      </c>
      <c r="C44" s="104">
        <v>5502114</v>
      </c>
      <c r="D44" s="105" t="str">
        <f>IF(C44="","",IF(F44="","FALTA",LOOKUP($C44,'[23]E-FISCO'!$A$2:$A$12235,'[23]E-FISCO'!$B$2:$B$12235)))</f>
        <v>FALTA</v>
      </c>
      <c r="E44" s="4">
        <f>IF(C44="","",LOOKUP(C44,'[23]E-FISCO'!$A$2:$A$12235,'[23]E-FISCO'!$A$2:$A$12235))</f>
        <v>5501706</v>
      </c>
      <c r="F44" s="4" t="str">
        <f t="shared" si="15"/>
        <v/>
      </c>
      <c r="G44" s="4" t="e">
        <f>IF(C44="","",LOOKUP(C44,#REF!,#REF!))</f>
        <v>#REF!</v>
      </c>
      <c r="H44" s="4" t="e">
        <f t="shared" si="16"/>
        <v>#REF!</v>
      </c>
      <c r="I44" s="5" t="str">
        <f>IFERROR(VLOOKUP(C44,'[23]SINAPI MARÇO'!$A:$E,2,FALSE),IFERROR(VLOOKUP(C44,'[23]BANCO DE DADOS'!$A$3:$F$12008,3,FALSE),""))</f>
        <v>ESCAVAÇÃO, CARGA E TRANSPORTE DE MATERIAL DE 1ª CATEGORIA - DMT DE 1.000 A 1.200 M - CAMINHO DE SERVIÇO EM LEITO NATURAL - COM ESCAVADEIRA E CAMINHÃO BASCULANTE DE 14 M³</v>
      </c>
      <c r="J44" s="6" t="str">
        <f>IFERROR(VLOOKUP(C44,'[23]SINAPI MARÇO'!$A:$E,3,FALSE),IFERROR(VLOOKUP(C44,'[23]BANCO DE DADOS'!$A$3:$F$12008,4,FALSE),""))</f>
        <v>M³</v>
      </c>
      <c r="K44" s="106">
        <f>VLOOKUP(A44,'[23]MEMÓRIA LOTE SETENTRIONAL'!$1:$1048576,6,FALSE)</f>
        <v>4239.2299999999996</v>
      </c>
      <c r="L44" s="7">
        <f>IFERROR(VLOOKUP(C44,'[23]SINAPI MARÇO'!$A:$E,4,FALSE),IFERROR(VLOOKUP(C44,'[23]BANCO DE DADOS'!$A$3:$F$12008,5,FALSE),""))</f>
        <v>7.92</v>
      </c>
      <c r="M44" s="138"/>
      <c r="N44" s="107">
        <f>IF($P44="","",IF($P44=1,$J$10,IF($P44=2,$J$11,IF($P44=3,$J$12,IF($P44=4,$J$13,IF($P44=5,$J$14,IF($P44=6,$J$15)))))))</f>
        <v>0</v>
      </c>
      <c r="O44" s="107">
        <f>IF($P44="","",IF($P44=1,$K$10,IF($P44=2,$K$11,IF($P44=3,$K$12,IF($P44=4,$K$13,IF($P44=5,$K$14,IF($P44=6,$K$15)))))))</f>
        <v>0</v>
      </c>
      <c r="P44" s="108">
        <v>1</v>
      </c>
      <c r="Q44" s="8">
        <f t="shared" si="17"/>
        <v>7.92</v>
      </c>
      <c r="R44" s="8">
        <f t="shared" si="17"/>
        <v>0</v>
      </c>
      <c r="S44" s="8">
        <f t="shared" si="18"/>
        <v>33574.699999999997</v>
      </c>
      <c r="T44" s="8">
        <f t="shared" si="19"/>
        <v>0</v>
      </c>
      <c r="Z44" s="109"/>
    </row>
    <row r="45" spans="1:26" x14ac:dyDescent="0.3">
      <c r="A45" s="46" t="s">
        <v>79</v>
      </c>
      <c r="B45" s="103" t="str">
        <f>IFERROR(VLOOKUP(C45,'[23]SINAPI MARÇO'!$A:$F,6,FALSE),IFERROR(VLOOKUP(C45,'[23]BANCO DE DADOS'!$A$3:$F$12008,2,FALSE),""))</f>
        <v>SICRO JAN / 25</v>
      </c>
      <c r="C45" s="104">
        <v>4413942</v>
      </c>
      <c r="D45" s="105" t="str">
        <f>IF(C45="","",IF(F45="","FALTA",LOOKUP($C45,'[23]E-FISCO'!$A$2:$A$12235,'[23]E-FISCO'!$B$2:$B$12235)))</f>
        <v>FALTA</v>
      </c>
      <c r="E45" s="4">
        <f>IF(C45="","",LOOKUP(C45,'[23]E-FISCO'!$A$2:$A$12235,'[23]E-FISCO'!$A$2:$A$12235))</f>
        <v>3713612</v>
      </c>
      <c r="F45" s="4" t="str">
        <f t="shared" si="15"/>
        <v/>
      </c>
      <c r="G45" s="4" t="e">
        <f>IF(C45="","",LOOKUP(C45,#REF!,#REF!))</f>
        <v>#REF!</v>
      </c>
      <c r="H45" s="4" t="e">
        <f t="shared" si="16"/>
        <v>#REF!</v>
      </c>
      <c r="I45" s="5" t="str">
        <f>IFERROR(VLOOKUP(C45,'[23]SINAPI MARÇO'!$A:$E,2,FALSE),IFERROR(VLOOKUP(C45,'[23]BANCO DE DADOS'!$A$3:$F$12008,3,FALSE),""))</f>
        <v>ESPALHAMENTO DE MATERIAL EM BOTA-FORA</v>
      </c>
      <c r="J45" s="6" t="str">
        <f>IFERROR(VLOOKUP(C45,'[23]SINAPI MARÇO'!$A:$E,3,FALSE),IFERROR(VLOOKUP(C45,'[23]BANCO DE DADOS'!$A$3:$F$12008,4,FALSE),""))</f>
        <v>M³</v>
      </c>
      <c r="K45" s="106">
        <f>VLOOKUP(A45,'[23]MEMÓRIA LOTE SETENTRIONAL'!$1:$1048576,6,FALSE)</f>
        <v>4239.2299999999996</v>
      </c>
      <c r="L45" s="7">
        <f>IFERROR(VLOOKUP(C45,'[23]SINAPI MARÇO'!$A:$E,4,FALSE),IFERROR(VLOOKUP(C45,'[23]BANCO DE DADOS'!$A$3:$F$12008,5,FALSE),""))</f>
        <v>1.94</v>
      </c>
      <c r="M45" s="138"/>
      <c r="N45" s="107">
        <f>IF($P45="","",IF($P45=1,$J$10,IF($P45=2,$J$11,IF($P45=3,$J$12,IF($P45=4,$J$13,IF($P45=5,$J$14,IF($P45=6,$J$15)))))))</f>
        <v>0</v>
      </c>
      <c r="O45" s="107">
        <f>IF($P45="","",IF($P45=1,$K$10,IF($P45=2,$K$11,IF($P45=3,$K$12,IF($P45=4,$K$13,IF($P45=5,$K$14,IF($P45=6,$K$15)))))))</f>
        <v>0</v>
      </c>
      <c r="P45" s="108">
        <v>1</v>
      </c>
      <c r="Q45" s="8">
        <f t="shared" si="17"/>
        <v>1.94</v>
      </c>
      <c r="R45" s="8">
        <f t="shared" si="17"/>
        <v>0</v>
      </c>
      <c r="S45" s="8">
        <f t="shared" si="18"/>
        <v>8224.11</v>
      </c>
      <c r="T45" s="8">
        <f t="shared" si="19"/>
        <v>0</v>
      </c>
      <c r="Z45" s="109"/>
    </row>
    <row r="46" spans="1:26" ht="33" x14ac:dyDescent="0.3">
      <c r="A46" s="46" t="s">
        <v>80</v>
      </c>
      <c r="B46" s="103" t="str">
        <f>IFERROR(VLOOKUP(C46,'[23]SINAPI MARÇO'!$A:$F,6,FALSE),IFERROR(VLOOKUP(C46,'[23]BANCO DE DADOS'!$A$3:$F$12008,2,FALSE),""))</f>
        <v>SICRO JAN / 25</v>
      </c>
      <c r="C46" s="104">
        <v>4011227</v>
      </c>
      <c r="D46" s="105" t="str">
        <f>IF(C46="","",IF(F46="","FALTA",LOOKUP($C46,'[23]E-FISCO'!$A$2:$A$12235,'[23]E-FISCO'!$B$2:$B$12235)))</f>
        <v>FALTA</v>
      </c>
      <c r="E46" s="4">
        <f>IF(C46="","",LOOKUP(C46,'[23]E-FISCO'!$A$2:$A$12235,'[23]E-FISCO'!$A$2:$A$12235))</f>
        <v>3713612</v>
      </c>
      <c r="F46" s="4" t="str">
        <f t="shared" si="15"/>
        <v/>
      </c>
      <c r="G46" s="4" t="e">
        <f>IF(C46="","",LOOKUP(C46,#REF!,#REF!))</f>
        <v>#REF!</v>
      </c>
      <c r="H46" s="4" t="e">
        <f t="shared" si="16"/>
        <v>#REF!</v>
      </c>
      <c r="I46" s="5" t="str">
        <f>IFERROR(VLOOKUP(C46,'[23]SINAPI MARÇO'!$A:$E,2,FALSE),IFERROR(VLOOKUP(C46,'[23]BANCO DE DADOS'!$A$3:$F$12008,3,FALSE),""))</f>
        <v>SUB-BASE DE SOLO ESTABILIZADO GRANULOMETRICAMENTE SEM MISTURA COM MATERIAL DE JAZIDA - 100% PROCTOR INTERMEDIÁRIO</v>
      </c>
      <c r="J46" s="6" t="str">
        <f>IFERROR(VLOOKUP(C46,'[23]SINAPI MARÇO'!$A:$E,3,FALSE),IFERROR(VLOOKUP(C46,'[23]BANCO DE DADOS'!$A$3:$F$12008,4,FALSE),""))</f>
        <v>M³</v>
      </c>
      <c r="K46" s="106">
        <f>VLOOKUP(A46,'[23]MEMÓRIA LOTE SETENTRIONAL'!$1:$1048576,6,FALSE)</f>
        <v>295.45999999999998</v>
      </c>
      <c r="L46" s="7">
        <f>IFERROR(VLOOKUP(C46,'[23]SINAPI MARÇO'!$A:$E,4,FALSE),IFERROR(VLOOKUP(C46,'[23]BANCO DE DADOS'!$A$3:$F$12008,5,FALSE),""))</f>
        <v>13.38</v>
      </c>
      <c r="M46" s="138"/>
      <c r="N46" s="107">
        <f>IF($P46="","",IF($P46=1,$J$10,IF($P46=2,$J$11,IF($P46=3,$J$12,IF($P46=4,$J$13,IF($P46=5,$J$14,IF($P46=6,$J$15)))))))</f>
        <v>0</v>
      </c>
      <c r="O46" s="107">
        <f>IF($P46="","",IF($P46=1,$K$10,IF($P46=2,$K$11,IF($P46=3,$K$12,IF($P46=4,$K$13,IF($P46=5,$K$14,IF($P46=6,$K$15)))))))</f>
        <v>0</v>
      </c>
      <c r="P46" s="108">
        <v>1</v>
      </c>
      <c r="Q46" s="8">
        <f t="shared" si="17"/>
        <v>13.38</v>
      </c>
      <c r="R46" s="8">
        <f t="shared" si="17"/>
        <v>0</v>
      </c>
      <c r="S46" s="8">
        <f t="shared" si="18"/>
        <v>3953.25</v>
      </c>
      <c r="T46" s="8">
        <f t="shared" si="19"/>
        <v>0</v>
      </c>
      <c r="Z46" s="109"/>
    </row>
    <row r="47" spans="1:26" ht="49.5" x14ac:dyDescent="0.3">
      <c r="A47" s="46" t="s">
        <v>81</v>
      </c>
      <c r="B47" s="103" t="str">
        <f>IFERROR(VLOOKUP(C47,'[23]SINAPI MARÇO'!$A:$F,6,FALSE),IFERROR(VLOOKUP(C47,'[23]BANCO DE DADOS'!$A$3:$F$12008,2,FALSE),""))</f>
        <v>SINAPI MARÇO 2025</v>
      </c>
      <c r="C47" s="104">
        <v>98525</v>
      </c>
      <c r="D47" s="105" t="str">
        <f>IF(C47="","",IF(F47="","FALTA",LOOKUP($C47,'[23]E-FISCO'!$A$2:$A$12235,'[23]E-FISCO'!$B$2:$B$12235)))</f>
        <v>FALTA</v>
      </c>
      <c r="E47" s="4">
        <f>IF(C47="","",LOOKUP(C47,'[23]E-FISCO'!$A$2:$A$12235,'[23]E-FISCO'!$A$2:$A$12235))</f>
        <v>98524</v>
      </c>
      <c r="F47" s="4" t="str">
        <f t="shared" si="15"/>
        <v/>
      </c>
      <c r="G47" s="4" t="e">
        <f>IF(C47="","",LOOKUP(C47,#REF!,#REF!))</f>
        <v>#REF!</v>
      </c>
      <c r="H47" s="4" t="e">
        <f t="shared" si="16"/>
        <v>#REF!</v>
      </c>
      <c r="I47" s="5" t="str">
        <f>IFERROR(VLOOKUP(C47,'[23]SINAPI MARÇO'!$A:$E,2,FALSE),IFERROR(VLOOKUP(C47,'[23]BANCO DE DADOS'!$A$3:$F$12008,3,FALSE),""))</f>
        <v>LIMPEZA MECANIZADA DE CAMADA VEGETAL, VEGETAÇÃO E PEQUENAS ÁRVORES (DIÂMETRO DE TRONCO MENOR QUE 0,20 M), COM TRATOR DE ESTEIRAS. AF_03/2024</v>
      </c>
      <c r="J47" s="6" t="str">
        <f>IFERROR(VLOOKUP(C47,'[23]SINAPI MARÇO'!$A:$E,3,FALSE),IFERROR(VLOOKUP(C47,'[23]BANCO DE DADOS'!$A$3:$F$12008,4,FALSE),""))</f>
        <v>M2</v>
      </c>
      <c r="K47" s="106">
        <f>VLOOKUP(A47,'[23]MEMÓRIA LOTE SETENTRIONAL'!$1:$1048576,6,FALSE)</f>
        <v>28261.53</v>
      </c>
      <c r="L47" s="7">
        <f>IFERROR(VLOOKUP(C47,'[23]SINAPI MARÇO'!$A:$E,4,FALSE),IFERROR(VLOOKUP(C47,'[23]BANCO DE DADOS'!$A$3:$F$12008,5,FALSE),""))</f>
        <v>0.63</v>
      </c>
      <c r="M47" s="138"/>
      <c r="N47" s="107">
        <f>IF($P47="","",IF($P47=1,$J$10,IF($P47=2,$J$11,IF($P47=3,$J$12,IF($P47=4,$J$13,IF($P47=5,$J$14,IF($P47=6,$J$15)))))))</f>
        <v>0</v>
      </c>
      <c r="O47" s="107">
        <f>IF($P47="","",IF($P47=1,$K$10,IF($P47=2,$K$11,IF($P47=3,$K$12,IF($P47=4,$K$13,IF($P47=5,$K$14,IF($P47=6,$K$15)))))))</f>
        <v>0</v>
      </c>
      <c r="P47" s="108">
        <v>1</v>
      </c>
      <c r="Q47" s="8">
        <f t="shared" si="17"/>
        <v>0.63</v>
      </c>
      <c r="R47" s="8">
        <f t="shared" si="17"/>
        <v>0</v>
      </c>
      <c r="S47" s="8">
        <f t="shared" si="18"/>
        <v>17804.759999999998</v>
      </c>
      <c r="T47" s="8">
        <f t="shared" si="19"/>
        <v>0</v>
      </c>
      <c r="Z47" s="109"/>
    </row>
    <row r="48" spans="1:26" ht="49.5" x14ac:dyDescent="0.3">
      <c r="A48" s="46" t="s">
        <v>82</v>
      </c>
      <c r="B48" s="103" t="str">
        <f>IFERROR(VLOOKUP(C48,'[23]SINAPI MARÇO'!$A:$F,6,FALSE),IFERROR(VLOOKUP(C48,'[23]BANCO DE DADOS'!$A$3:$F$12008,2,FALSE),""))</f>
        <v>SINAPI MARÇO 2025</v>
      </c>
      <c r="C48" s="104">
        <v>100979</v>
      </c>
      <c r="D48" s="105" t="str">
        <f>IF(C48="","",IF(F48="","FALTA",LOOKUP($C48,'[23]E-FISCO'!$A$2:$A$12235,'[23]E-FISCO'!$B$2:$B$12235)))</f>
        <v>564869 - 6</v>
      </c>
      <c r="E48" s="4">
        <f>IF(C48="","",LOOKUP(C48,'[23]E-FISCO'!$A$2:$A$12235,'[23]E-FISCO'!$A$2:$A$12235))</f>
        <v>100979</v>
      </c>
      <c r="F48" s="4">
        <f t="shared" si="15"/>
        <v>100979</v>
      </c>
      <c r="G48" s="4" t="e">
        <f>IF(C48="","",LOOKUP(C48,#REF!,#REF!))</f>
        <v>#REF!</v>
      </c>
      <c r="H48" s="4" t="e">
        <f t="shared" si="16"/>
        <v>#REF!</v>
      </c>
      <c r="I48" s="5" t="str">
        <f>IFERROR(VLOOKUP(C48,'[23]SINAPI MARÇO'!$A:$E,2,FALSE),IFERROR(VLOOKUP(C48,'[23]BANCO DE DADOS'!$A$3:$F$12008,3,FALSE),""))</f>
        <v>CARGA, MANOBRA E DESCARGA DE SOLOS E MATERIAIS GRANULARES EM CAMINHÃO BASCULANTE 14 M³ - CARGA COM ESCAVADEIRA HIDRÁULICA (CAÇAMBA DE 1,20 M³ / 155 HP) E DESCARGA LIVRE (UNIDADE: M3). AF_07/2020</v>
      </c>
      <c r="J48" s="6" t="str">
        <f>IFERROR(VLOOKUP(C48,'[23]SINAPI MARÇO'!$A:$E,3,FALSE),IFERROR(VLOOKUP(C48,'[23]BANCO DE DADOS'!$A$3:$F$12008,4,FALSE),""))</f>
        <v>M3</v>
      </c>
      <c r="K48" s="106">
        <f>VLOOKUP(A48,'[23]MEMÓRIA LOTE SETENTRIONAL'!$1:$1048576,6,FALSE)</f>
        <v>7348</v>
      </c>
      <c r="L48" s="7">
        <f>IFERROR(VLOOKUP(C48,'[23]SINAPI MARÇO'!$A:$E,4,FALSE),IFERROR(VLOOKUP(C48,'[23]BANCO DE DADOS'!$A$3:$F$12008,5,FALSE),""))</f>
        <v>6.63</v>
      </c>
      <c r="M48" s="138"/>
      <c r="N48" s="107">
        <f>IF($P48="","",IF($P48=1,$J$10,IF($P48=2,$J$11,IF($P48=3,$J$12,IF($P48=4,$J$13,IF($P48=5,$J$14,IF($P48=6,$J$15)))))))</f>
        <v>0</v>
      </c>
      <c r="O48" s="107">
        <f>IF($P48="","",IF($P48=1,$K$10,IF($P48=2,$K$11,IF($P48=3,$K$12,IF($P48=4,$K$13,IF($P48=5,$K$14,IF($P48=6,$K$15)))))))</f>
        <v>0</v>
      </c>
      <c r="P48" s="108">
        <v>1</v>
      </c>
      <c r="Q48" s="8">
        <f t="shared" si="17"/>
        <v>6.63</v>
      </c>
      <c r="R48" s="8">
        <f t="shared" si="17"/>
        <v>0</v>
      </c>
      <c r="S48" s="8">
        <f t="shared" si="18"/>
        <v>48717.24</v>
      </c>
      <c r="T48" s="8">
        <f t="shared" si="19"/>
        <v>0</v>
      </c>
      <c r="Z48" s="109"/>
    </row>
    <row r="49" spans="1:26" ht="33" x14ac:dyDescent="0.3">
      <c r="A49" s="46" t="s">
        <v>83</v>
      </c>
      <c r="B49" s="103" t="str">
        <f>IFERROR(VLOOKUP(C49,'[23]SINAPI MARÇO'!$A:$F,6,FALSE),IFERROR(VLOOKUP(C49,'[23]BANCO DE DADOS'!$A$3:$F$12008,2,FALSE),""))</f>
        <v>SINAPI MARÇO 2025</v>
      </c>
      <c r="C49" s="104">
        <v>95876</v>
      </c>
      <c r="D49" s="105" t="str">
        <f>IF(C49="","",IF(F49="","FALTA",LOOKUP($C49,'[23]E-FISCO'!$A$2:$A$12235,'[23]E-FISCO'!$B$2:$B$12235)))</f>
        <v>491949 - 1</v>
      </c>
      <c r="E49" s="4">
        <f>IF(C49="","",LOOKUP(C49,'[23]E-FISCO'!$A$2:$A$12235,'[23]E-FISCO'!$A$2:$A$12235))</f>
        <v>95876</v>
      </c>
      <c r="F49" s="4">
        <f>IF(C49=E49,C49,"")</f>
        <v>95876</v>
      </c>
      <c r="G49" s="4" t="e">
        <f>IF(C49="","",LOOKUP(C49,#REF!,#REF!))</f>
        <v>#REF!</v>
      </c>
      <c r="H49" s="4" t="e">
        <f>IF(C49=G49,C49,"")</f>
        <v>#REF!</v>
      </c>
      <c r="I49" s="5" t="str">
        <f>IFERROR(VLOOKUP(C49,'[23]SINAPI MARÇO'!$A:$E,2,FALSE),IFERROR(VLOOKUP(C49,'[23]BANCO DE DADOS'!$A$3:$F$12008,3,FALSE),""))</f>
        <v>TRANSPORTE COM CAMINHÃO BASCULANTE DE 14 M³, EM VIA URBANA PAVIMENTADA, DMT ATÉ 30 KM (UNIDADE: M3XKM). AF_07/2020</v>
      </c>
      <c r="J49" s="6" t="str">
        <f>IFERROR(VLOOKUP(C49,'[23]SINAPI MARÇO'!$A:$E,3,FALSE),IFERROR(VLOOKUP(C49,'[23]BANCO DE DADOS'!$A$3:$F$12008,4,FALSE),""))</f>
        <v>M3XKM</v>
      </c>
      <c r="K49" s="106">
        <f>VLOOKUP(A49,'[23]MEMÓRIA LOTE SETENTRIONAL'!$1:$1048576,6,FALSE)</f>
        <v>110220</v>
      </c>
      <c r="L49" s="7">
        <f>IFERROR(VLOOKUP(C49,'[23]SINAPI MARÇO'!$A:$E,4,FALSE),IFERROR(VLOOKUP(C49,'[23]BANCO DE DADOS'!$A$3:$F$12008,5,FALSE),""))</f>
        <v>2.12</v>
      </c>
      <c r="M49" s="138"/>
      <c r="N49" s="107">
        <f>IF($P49="","",IF($P49=1,$J$10,IF($P49=2,$J$11,IF($P49=3,$J$12,IF($P49=4,$J$13,IF($P49=5,$J$14,IF($P49=6,$J$15)))))))</f>
        <v>0</v>
      </c>
      <c r="O49" s="107">
        <f>IF($P49="","",IF($P49=1,$K$10,IF($P49=2,$K$11,IF($P49=3,$K$12,IF($P49=4,$K$13,IF($P49=5,$K$14,IF($P49=6,$K$15)))))))</f>
        <v>0</v>
      </c>
      <c r="P49" s="108">
        <v>1</v>
      </c>
      <c r="Q49" s="8">
        <f>IF($K49="","",ROUND((L49*N49)+L49,2))</f>
        <v>2.12</v>
      </c>
      <c r="R49" s="8">
        <f>IF($K49="","",ROUND((M49*O49)+M49,2))</f>
        <v>0</v>
      </c>
      <c r="S49" s="8">
        <f>IF($K49="","",ROUND(Q49*K49,2))</f>
        <v>233666.4</v>
      </c>
      <c r="T49" s="8">
        <f>IF($K49="","",ROUND(R49*K49,2))</f>
        <v>0</v>
      </c>
      <c r="Z49" s="109"/>
    </row>
    <row r="50" spans="1:26" ht="33" x14ac:dyDescent="0.3">
      <c r="A50" s="46" t="s">
        <v>84</v>
      </c>
      <c r="B50" s="103" t="str">
        <f>IFERROR(VLOOKUP(C50,'[23]SINAPI MARÇO'!$A:$F,6,FALSE),IFERROR(VLOOKUP(C50,'[23]BANCO DE DADOS'!$A$3:$F$12008,2,FALSE),""))</f>
        <v>ORSE MARÇO 2025</v>
      </c>
      <c r="C50" s="104">
        <v>4268</v>
      </c>
      <c r="D50" s="105" t="str">
        <f>IF(C50="","",IF(F50="","FALTA",LOOKUP($C50,'[23]E-FISCO'!$A$2:$A$12235,'[23]E-FISCO'!$B$2:$B$12235)))</f>
        <v>FALTA</v>
      </c>
      <c r="E50" s="4">
        <f>IF(C50="","",LOOKUP(C50,'[23]E-FISCO'!$A$2:$A$12235,'[23]E-FISCO'!$A$2:$A$12235))</f>
        <v>3062</v>
      </c>
      <c r="F50" s="4" t="str">
        <f t="shared" ref="F50" si="20">IF(C50=E50,C50,"")</f>
        <v/>
      </c>
      <c r="G50" s="4" t="e">
        <f>IF(C50="","",LOOKUP(C50,#REF!,#REF!))</f>
        <v>#REF!</v>
      </c>
      <c r="H50" s="4" t="e">
        <f t="shared" ref="H50" si="21">IF(C50=G50,C50,"")</f>
        <v>#REF!</v>
      </c>
      <c r="I50" s="5" t="str">
        <f>IFERROR(VLOOKUP(C50,'[23]SINAPI MARÇO'!$A:$E,2,FALSE),IFERROR(VLOOKUP(C50,'[23]BANCO DE DADOS'!$A$3:$F$12008,3,FALSE),""))</f>
        <v>REMOÇÃO DE ÁRVORE, PORTE MÉDIO, COM UTILIZAÇÃO DE RETRO-ESCAVADEIRA</v>
      </c>
      <c r="J50" s="6" t="str">
        <f>IFERROR(VLOOKUP(C50,'[23]SINAPI MARÇO'!$A:$E,3,FALSE),IFERROR(VLOOKUP(C50,'[23]BANCO DE DADOS'!$A$3:$F$12008,4,FALSE),""))</f>
        <v>UN</v>
      </c>
      <c r="K50" s="106">
        <f>VLOOKUP(A50,'[23]MEMÓRIA LOTE SETENTRIONAL'!$1:$1048576,6,FALSE)</f>
        <v>3</v>
      </c>
      <c r="L50" s="7">
        <f>IFERROR(VLOOKUP(C50,'[23]SINAPI MARÇO'!$A:$E,4,FALSE),IFERROR(VLOOKUP(C50,'[23]BANCO DE DADOS'!$A$3:$F$12008,5,FALSE),""))</f>
        <v>106.72</v>
      </c>
      <c r="M50" s="138"/>
      <c r="N50" s="107">
        <f>IF($P50="","",IF($P50=1,$J$10,IF($P50=2,$J$11,IF($P50=3,$J$12,IF($P50=4,$J$13,IF($P50=5,$J$14,IF($P50=6,$J$15)))))))</f>
        <v>0</v>
      </c>
      <c r="O50" s="107">
        <f>IF($P50="","",IF($P50=1,$K$10,IF($P50=2,$K$11,IF($P50=3,$K$12,IF($P50=4,$K$13,IF($P50=5,$K$14,IF($P50=6,$K$15)))))))</f>
        <v>0</v>
      </c>
      <c r="P50" s="108">
        <v>1</v>
      </c>
      <c r="Q50" s="8">
        <f t="shared" ref="Q50:R50" si="22">IF($K50="","",ROUND((L50*N50)+L50,2))</f>
        <v>106.72</v>
      </c>
      <c r="R50" s="8">
        <f t="shared" si="22"/>
        <v>0</v>
      </c>
      <c r="S50" s="8">
        <f t="shared" ref="S50" si="23">IF($K50="","",ROUND(Q50*K50,2))</f>
        <v>320.16000000000003</v>
      </c>
      <c r="T50" s="8">
        <f t="shared" ref="T50" si="24">IF($K50="","",ROUND(R50*K50,2))</f>
        <v>0</v>
      </c>
      <c r="Z50" s="109"/>
    </row>
    <row r="51" spans="1:26" x14ac:dyDescent="0.25">
      <c r="A51" s="97" t="s">
        <v>85</v>
      </c>
      <c r="B51" s="97"/>
      <c r="C51" s="98"/>
      <c r="D51" s="99"/>
      <c r="E51" s="99"/>
      <c r="F51" s="99"/>
      <c r="G51" s="99"/>
      <c r="H51" s="99"/>
      <c r="I51" s="3" t="s">
        <v>86</v>
      </c>
      <c r="J51" s="99"/>
      <c r="K51" s="100"/>
      <c r="L51" s="101"/>
      <c r="M51" s="139"/>
      <c r="N51" s="99"/>
      <c r="O51" s="99"/>
      <c r="P51" s="99"/>
      <c r="Q51" s="99"/>
      <c r="R51" s="99"/>
      <c r="S51" s="102">
        <f>SUM(S52:S63)</f>
        <v>2892788.17</v>
      </c>
      <c r="T51" s="102">
        <f>SUM(T52:T63)</f>
        <v>0</v>
      </c>
      <c r="Z51" s="109"/>
    </row>
    <row r="52" spans="1:26" ht="49.5" x14ac:dyDescent="0.3">
      <c r="A52" s="46" t="s">
        <v>87</v>
      </c>
      <c r="B52" s="103" t="str">
        <f>IFERROR(VLOOKUP(C52,'[23]SINAPI MARÇO'!$A:$F,6,FALSE),IFERROR(VLOOKUP(C52,'[23]BANCO DE DADOS'!$A$3:$F$12008,2,FALSE),""))</f>
        <v>SINAPI MARÇO 2025</v>
      </c>
      <c r="C52" s="104">
        <v>100576</v>
      </c>
      <c r="D52" s="105" t="str">
        <f>IF(C52="","",IF(F52="","FALTA",LOOKUP($C52,'[23]E-FISCO'!$A$2:$A$12235,'[23]E-FISCO'!$B$2:$B$12235)))</f>
        <v>FALTA</v>
      </c>
      <c r="E52" s="4">
        <f>IF(C52="","",LOOKUP(C52,'[23]E-FISCO'!$A$2:$A$12235,'[23]E-FISCO'!$A$2:$A$12235))</f>
        <v>100575</v>
      </c>
      <c r="F52" s="4" t="str">
        <f>IF(C52=E52,C52,"")</f>
        <v/>
      </c>
      <c r="G52" s="4" t="e">
        <f>IF(C52="","",LOOKUP(C52,#REF!,#REF!))</f>
        <v>#REF!</v>
      </c>
      <c r="H52" s="4" t="e">
        <f>IF(C52=G52,C52,"")</f>
        <v>#REF!</v>
      </c>
      <c r="I52" s="5" t="str">
        <f>IFERROR(VLOOKUP(C52,'[23]SINAPI MARÇO'!$A:$E,2,FALSE),IFERROR(VLOOKUP(C52,'[23]BANCO DE DADOS'!$A$3:$F$12008,3,FALSE),""))</f>
        <v>REGULARIZAÇÃO E COMPACTAÇÃO DE SUBLEITO DE SOLO PREDOMINANTEMENTE ARGILOSO, PARA OBRAS DE CONSTRUÇÃO DE PAVIMENTOS. AF_09/2024</v>
      </c>
      <c r="J52" s="6" t="str">
        <f>IFERROR(VLOOKUP(C52,'[23]SINAPI MARÇO'!$A:$E,3,FALSE),IFERROR(VLOOKUP(C52,'[23]BANCO DE DADOS'!$A$3:$F$12008,4,FALSE),""))</f>
        <v>M2</v>
      </c>
      <c r="K52" s="106">
        <f>VLOOKUP(A52,'[23]MEMÓRIA LOTE SETENTRIONAL'!$1:$1048576,6,FALSE)</f>
        <v>28261.53</v>
      </c>
      <c r="L52" s="7">
        <f>IFERROR(VLOOKUP(C52,'[23]SINAPI MARÇO'!$A:$E,4,FALSE),IFERROR(VLOOKUP(C52,'[23]BANCO DE DADOS'!$A$3:$F$12008,5,FALSE),""))</f>
        <v>1.89</v>
      </c>
      <c r="M52" s="138"/>
      <c r="N52" s="107">
        <f>IF($P52="","",IF($P52=1,$J$10,IF($P52=2,$J$11,IF($P52=3,$J$12,IF($P52=4,$J$13,IF($P52=5,$J$14,IF($P52=6,$J$15)))))))</f>
        <v>0</v>
      </c>
      <c r="O52" s="107">
        <f>IF($P52="","",IF($P52=1,$K$10,IF($P52=2,$K$11,IF($P52=3,$K$12,IF($P52=4,$K$13,IF($P52=5,$K$14,IF($P52=6,$K$15)))))))</f>
        <v>0</v>
      </c>
      <c r="P52" s="108">
        <v>1</v>
      </c>
      <c r="Q52" s="8">
        <f>IF($K52="","",ROUND((L52*N52)+L52,2))</f>
        <v>1.89</v>
      </c>
      <c r="R52" s="8">
        <f>IF($K52="","",ROUND((M52*O52)+M52,2))</f>
        <v>0</v>
      </c>
      <c r="S52" s="8">
        <f>IF($K52="","",ROUND(Q52*K52,2))</f>
        <v>53414.29</v>
      </c>
      <c r="T52" s="8">
        <f>IF($K52="","",ROUND(R52*K52,2))</f>
        <v>0</v>
      </c>
      <c r="V52" s="27"/>
      <c r="Z52" s="109"/>
    </row>
    <row r="53" spans="1:26" ht="49.5" x14ac:dyDescent="0.3">
      <c r="A53" s="46" t="s">
        <v>88</v>
      </c>
      <c r="B53" s="103" t="str">
        <f>IFERROR(VLOOKUP(C53,'[23]SINAPI MARÇO'!$A:$F,6,FALSE),IFERROR(VLOOKUP(C53,'[23]BANCO DE DADOS'!$A$3:$F$12008,2,FALSE),""))</f>
        <v>SINAPI MARÇO 2025</v>
      </c>
      <c r="C53" s="104">
        <v>96396</v>
      </c>
      <c r="D53" s="105" t="str">
        <f>IF(C53="","",IF(F53="","FALTA",LOOKUP($C53,'[23]E-FISCO'!$A$2:$A$12235,'[23]E-FISCO'!$B$2:$B$12235)))</f>
        <v>477471 - 0</v>
      </c>
      <c r="E53" s="4">
        <f>IF(C53="","",LOOKUP(C53,'[23]E-FISCO'!$A$2:$A$12235,'[23]E-FISCO'!$A$2:$A$12235))</f>
        <v>96396</v>
      </c>
      <c r="F53" s="4">
        <f t="shared" ref="F53:F60" si="25">IF(C53=E53,C53,"")</f>
        <v>96396</v>
      </c>
      <c r="G53" s="4" t="e">
        <f>IF(C53="","",LOOKUP(C53,#REF!,#REF!))</f>
        <v>#REF!</v>
      </c>
      <c r="H53" s="4" t="e">
        <f t="shared" ref="H53:H60" si="26">IF(C53=G53,C53,"")</f>
        <v>#REF!</v>
      </c>
      <c r="I53" s="5" t="str">
        <f>IFERROR(VLOOKUP(C53,'[23]SINAPI MARÇO'!$A:$E,2,FALSE),IFERROR(VLOOKUP(C53,'[23]BANCO DE DADOS'!$A$3:$F$12008,3,FALSE),""))</f>
        <v>CONSTRUÇÃO DE BASE E SUB-BASE PARA PAVIMENTAÇÃO DE BRITA GRADUADA SIMPLES, COM ESPESSURA DE 15 CM - EXCLUSIVE CARGA E TRANSPORTE. AF_09/2024</v>
      </c>
      <c r="J53" s="6" t="str">
        <f>IFERROR(VLOOKUP(C53,'[23]SINAPI MARÇO'!$A:$E,3,FALSE),IFERROR(VLOOKUP(C53,'[23]BANCO DE DADOS'!$A$3:$F$12008,4,FALSE),""))</f>
        <v>M3</v>
      </c>
      <c r="K53" s="106">
        <f>VLOOKUP(A53,'[23]MEMÓRIA LOTE SETENTRIONAL'!$1:$1048576,6,FALSE)</f>
        <v>2826.15</v>
      </c>
      <c r="L53" s="7">
        <f>IFERROR(VLOOKUP(C53,'[23]SINAPI MARÇO'!$A:$E,4,FALSE),IFERROR(VLOOKUP(C53,'[23]BANCO DE DADOS'!$A$3:$F$12008,5,FALSE),""))</f>
        <v>172.32</v>
      </c>
      <c r="M53" s="138"/>
      <c r="N53" s="107">
        <f>IF($P53="","",IF($P53=1,$J$10,IF($P53=2,$J$11,IF($P53=3,$J$12,IF($P53=4,$J$13,IF($P53=5,$J$14,IF($P53=6,$J$15)))))))</f>
        <v>0</v>
      </c>
      <c r="O53" s="107">
        <f>IF($P53="","",IF($P53=1,$K$10,IF($P53=2,$K$11,IF($P53=3,$K$12,IF($P53=4,$K$13,IF($P53=5,$K$14,IF($P53=6,$K$15)))))))</f>
        <v>0</v>
      </c>
      <c r="P53" s="108">
        <v>1</v>
      </c>
      <c r="Q53" s="8">
        <f t="shared" ref="Q53:R63" si="27">IF($K53="","",ROUND((L53*N53)+L53,2))</f>
        <v>172.32</v>
      </c>
      <c r="R53" s="8">
        <f t="shared" si="27"/>
        <v>0</v>
      </c>
      <c r="S53" s="8">
        <f t="shared" ref="S53:S58" si="28">IF($K53="","",ROUND(Q53*K53,2))</f>
        <v>487002.17</v>
      </c>
      <c r="T53" s="8">
        <f t="shared" ref="T53:T58" si="29">IF($K53="","",ROUND(R53*K53,2))</f>
        <v>0</v>
      </c>
      <c r="V53" s="27"/>
      <c r="Z53" s="109"/>
    </row>
    <row r="54" spans="1:26" ht="33" x14ac:dyDescent="0.3">
      <c r="A54" s="46" t="s">
        <v>89</v>
      </c>
      <c r="B54" s="103" t="str">
        <f>IFERROR(VLOOKUP(C54,'[23]SINAPI MARÇO'!$A:$F,6,FALSE),IFERROR(VLOOKUP(C54,'[23]BANCO DE DADOS'!$A$3:$F$12008,2,FALSE),""))</f>
        <v>SICRO JAN / 25</v>
      </c>
      <c r="C54" s="104">
        <v>4011300</v>
      </c>
      <c r="D54" s="105" t="str">
        <f>IF(C54="","",IF(F54="","FALTA",LOOKUP($C54,'[23]E-FISCO'!$A$2:$A$12235,'[23]E-FISCO'!$B$2:$B$12235)))</f>
        <v>FALTA</v>
      </c>
      <c r="E54" s="4">
        <f>IF(C54="","",LOOKUP(C54,'[23]E-FISCO'!$A$2:$A$12235,'[23]E-FISCO'!$A$2:$A$12235))</f>
        <v>3713612</v>
      </c>
      <c r="F54" s="4" t="str">
        <f t="shared" si="25"/>
        <v/>
      </c>
      <c r="G54" s="4" t="e">
        <f>IF(C54="","",LOOKUP(C54,#REF!,#REF!))</f>
        <v>#REF!</v>
      </c>
      <c r="H54" s="4" t="e">
        <f t="shared" si="26"/>
        <v>#REF!</v>
      </c>
      <c r="I54" s="5" t="str">
        <f>IFERROR(VLOOKUP(C54,'[23]SINAPI MARÇO'!$A:$E,2,FALSE),IFERROR(VLOOKUP(C54,'[23]BANCO DE DADOS'!$A$3:$F$12008,3,FALSE),""))</f>
        <v>SUB-BASE DE SOLO MELHORADO COM 3% DE CIMENTO E MISTURA NA PISTA COM MATERIAL DE JAZIDA - 100% PROCTOR INTERMEDIÁRIO</v>
      </c>
      <c r="J54" s="6" t="str">
        <f>IFERROR(VLOOKUP(C54,'[23]SINAPI MARÇO'!$A:$E,3,FALSE),IFERROR(VLOOKUP(C54,'[23]BANCO DE DADOS'!$A$3:$F$12008,4,FALSE),""))</f>
        <v>M³</v>
      </c>
      <c r="K54" s="106">
        <f>VLOOKUP(A54,'[23]MEMÓRIA LOTE SETENTRIONAL'!$1:$1048576,6,FALSE)</f>
        <v>2954.61</v>
      </c>
      <c r="L54" s="7">
        <f>IFERROR(VLOOKUP(C54,'[23]SINAPI MARÇO'!$A:$E,4,FALSE),IFERROR(VLOOKUP(C54,'[23]BANCO DE DADOS'!$A$3:$F$12008,5,FALSE),""))</f>
        <v>56.13</v>
      </c>
      <c r="M54" s="138"/>
      <c r="N54" s="107">
        <f>IF($P54="","",IF($P54=1,$J$10,IF($P54=2,$J$11,IF($P54=3,$J$12,IF($P54=4,$J$13,IF($P54=5,$J$14,IF($P54=6,$J$15)))))))</f>
        <v>0</v>
      </c>
      <c r="O54" s="107">
        <f>IF($P54="","",IF($P54=1,$K$10,IF($P54=2,$K$11,IF($P54=3,$K$12,IF($P54=4,$K$13,IF($P54=5,$K$14,IF($P54=6,$K$15)))))))</f>
        <v>0</v>
      </c>
      <c r="P54" s="108">
        <v>1</v>
      </c>
      <c r="Q54" s="8">
        <f t="shared" si="27"/>
        <v>56.13</v>
      </c>
      <c r="R54" s="8">
        <f t="shared" si="27"/>
        <v>0</v>
      </c>
      <c r="S54" s="8">
        <f t="shared" si="28"/>
        <v>165842.26</v>
      </c>
      <c r="T54" s="8">
        <f t="shared" si="29"/>
        <v>0</v>
      </c>
      <c r="V54" s="27"/>
      <c r="Z54" s="109"/>
    </row>
    <row r="55" spans="1:26" x14ac:dyDescent="0.3">
      <c r="A55" s="46" t="s">
        <v>90</v>
      </c>
      <c r="B55" s="103" t="str">
        <f>IFERROR(VLOOKUP(C55,'[23]SINAPI MARÇO'!$A:$F,6,FALSE),IFERROR(VLOOKUP(C55,'[23]BANCO DE DADOS'!$A$3:$F$12008,2,FALSE),""))</f>
        <v>SICRO JAN / 25</v>
      </c>
      <c r="C55" s="104">
        <v>4011352</v>
      </c>
      <c r="D55" s="105" t="str">
        <f>IF(C55="","",IF(F55="","FALTA",LOOKUP($C55,'[23]E-FISCO'!$A$2:$A$12235,'[23]E-FISCO'!$B$2:$B$12235)))</f>
        <v>FALTA</v>
      </c>
      <c r="E55" s="4">
        <f>IF(C55="","",LOOKUP(C55,'[23]E-FISCO'!$A$2:$A$12235,'[23]E-FISCO'!$A$2:$A$12235))</f>
        <v>3713612</v>
      </c>
      <c r="F55" s="4" t="str">
        <f t="shared" si="25"/>
        <v/>
      </c>
      <c r="G55" s="4" t="e">
        <f>IF(C55="","",LOOKUP(C55,#REF!,#REF!))</f>
        <v>#REF!</v>
      </c>
      <c r="H55" s="4" t="e">
        <f t="shared" si="26"/>
        <v>#REF!</v>
      </c>
      <c r="I55" s="5" t="str">
        <f>IFERROR(VLOOKUP(C55,'[23]SINAPI MARÇO'!$A:$E,2,FALSE),IFERROR(VLOOKUP(C55,'[23]BANCO DE DADOS'!$A$3:$F$12008,3,FALSE),""))</f>
        <v>IMPRIMAÇÃO COM EMULSÃO ASFÁLTICA</v>
      </c>
      <c r="J55" s="6" t="str">
        <f>IFERROR(VLOOKUP(C55,'[23]SINAPI MARÇO'!$A:$E,3,FALSE),IFERROR(VLOOKUP(C55,'[23]BANCO DE DADOS'!$A$3:$F$12008,4,FALSE),""))</f>
        <v>M²</v>
      </c>
      <c r="K55" s="106">
        <f>VLOOKUP(A55,'[23]MEMÓRIA LOTE SETENTRIONAL'!$1:$1048576,6,FALSE)</f>
        <v>17128.2</v>
      </c>
      <c r="L55" s="7">
        <f>IFERROR(VLOOKUP(C55,'[23]SINAPI MARÇO'!$A:$E,4,FALSE),IFERROR(VLOOKUP(C55,'[23]BANCO DE DADOS'!$A$3:$F$12008,5,FALSE),""))</f>
        <v>0.4</v>
      </c>
      <c r="M55" s="138"/>
      <c r="N55" s="107">
        <f>IF($P55="","",IF($P55=1,$J$10,IF($P55=2,$J$11,IF($P55=3,$J$12,IF($P55=4,$J$13,IF($P55=5,$J$14,IF($P55=6,$J$15)))))))</f>
        <v>0</v>
      </c>
      <c r="O55" s="107">
        <f>IF($P55="","",IF($P55=1,$K$10,IF($P55=2,$K$11,IF($P55=3,$K$12,IF($P55=4,$K$13,IF($P55=5,$K$14,IF($P55=6,$K$15)))))))</f>
        <v>0</v>
      </c>
      <c r="P55" s="108">
        <v>1</v>
      </c>
      <c r="Q55" s="8">
        <f t="shared" si="27"/>
        <v>0.4</v>
      </c>
      <c r="R55" s="8">
        <f t="shared" si="27"/>
        <v>0</v>
      </c>
      <c r="S55" s="8">
        <f t="shared" si="28"/>
        <v>6851.28</v>
      </c>
      <c r="T55" s="8">
        <f t="shared" si="29"/>
        <v>0</v>
      </c>
      <c r="V55" s="27"/>
      <c r="Z55" s="109"/>
    </row>
    <row r="56" spans="1:26" x14ac:dyDescent="0.3">
      <c r="A56" s="46" t="s">
        <v>91</v>
      </c>
      <c r="B56" s="103" t="str">
        <f>IFERROR(VLOOKUP(C56,'[23]SINAPI MARÇO'!$A:$F,6,FALSE),IFERROR(VLOOKUP(C56,'[23]BANCO DE DADOS'!$A$3:$F$12008,2,FALSE),""))</f>
        <v>SICRO JAN / 25</v>
      </c>
      <c r="C56" s="104">
        <v>4011353</v>
      </c>
      <c r="D56" s="105" t="str">
        <f>IF(C56="","",IF(F56="","FALTA",LOOKUP($C56,'[23]E-FISCO'!$A$2:$A$12235,'[23]E-FISCO'!$B$2:$B$12235)))</f>
        <v>FALTA</v>
      </c>
      <c r="E56" s="4">
        <f>IF(C56="","",LOOKUP(C56,'[23]E-FISCO'!$A$2:$A$12235,'[23]E-FISCO'!$A$2:$A$12235))</f>
        <v>3713612</v>
      </c>
      <c r="F56" s="4" t="str">
        <f t="shared" si="25"/>
        <v/>
      </c>
      <c r="G56" s="4" t="e">
        <f>IF(C56="","",LOOKUP(C56,#REF!,#REF!))</f>
        <v>#REF!</v>
      </c>
      <c r="H56" s="4" t="e">
        <f t="shared" si="26"/>
        <v>#REF!</v>
      </c>
      <c r="I56" s="5" t="str">
        <f>IFERROR(VLOOKUP(C56,'[23]SINAPI MARÇO'!$A:$E,2,FALSE),IFERROR(VLOOKUP(C56,'[23]BANCO DE DADOS'!$A$3:$F$12008,3,FALSE),""))</f>
        <v>PINTURA DE LIGAÇÃO</v>
      </c>
      <c r="J56" s="6" t="str">
        <f>IFERROR(VLOOKUP(C56,'[23]SINAPI MARÇO'!$A:$E,3,FALSE),IFERROR(VLOOKUP(C56,'[23]BANCO DE DADOS'!$A$3:$F$12008,4,FALSE),""))</f>
        <v>M²</v>
      </c>
      <c r="K56" s="106">
        <f>VLOOKUP(A56,'[23]MEMÓRIA LOTE SETENTRIONAL'!$1:$1048576,6,FALSE)</f>
        <v>17128.2</v>
      </c>
      <c r="L56" s="7">
        <f>IFERROR(VLOOKUP(C56,'[23]SINAPI MARÇO'!$A:$E,4,FALSE),IFERROR(VLOOKUP(C56,'[23]BANCO DE DADOS'!$A$3:$F$12008,5,FALSE),""))</f>
        <v>1.72</v>
      </c>
      <c r="M56" s="138"/>
      <c r="N56" s="107">
        <f>IF($P56="","",IF($P56=1,$J$10,IF($P56=2,$J$11,IF($P56=3,$J$12,IF($P56=4,$J$13,IF($P56=5,$J$14,IF($P56=6,$J$15)))))))</f>
        <v>0</v>
      </c>
      <c r="O56" s="107">
        <f>IF($P56="","",IF($P56=1,$K$10,IF($P56=2,$K$11,IF($P56=3,$K$12,IF($P56=4,$K$13,IF($P56=5,$K$14,IF($P56=6,$K$15)))))))</f>
        <v>0</v>
      </c>
      <c r="P56" s="108">
        <v>1</v>
      </c>
      <c r="Q56" s="8">
        <f t="shared" si="27"/>
        <v>1.72</v>
      </c>
      <c r="R56" s="8">
        <f t="shared" si="27"/>
        <v>0</v>
      </c>
      <c r="S56" s="8">
        <f t="shared" si="28"/>
        <v>29460.5</v>
      </c>
      <c r="T56" s="8">
        <f t="shared" si="29"/>
        <v>0</v>
      </c>
      <c r="V56" s="27"/>
      <c r="Z56" s="109"/>
    </row>
    <row r="57" spans="1:26" ht="33" x14ac:dyDescent="0.3">
      <c r="A57" s="46" t="s">
        <v>92</v>
      </c>
      <c r="B57" s="103" t="str">
        <f>IFERROR(VLOOKUP(C57,'[23]SINAPI MARÇO'!$A:$F,6,FALSE),IFERROR(VLOOKUP(C57,'[23]BANCO DE DADOS'!$A$3:$F$12008,2,FALSE),""))</f>
        <v>SINAPI MARÇO 2025</v>
      </c>
      <c r="C57" s="104">
        <v>95995</v>
      </c>
      <c r="D57" s="105" t="str">
        <f>IF(C57="","",IF(F57="","FALTA",LOOKUP($C57,'[23]E-FISCO'!$A$2:$A$12235,'[23]E-FISCO'!$B$2:$B$12235)))</f>
        <v>591114 = 1</v>
      </c>
      <c r="E57" s="4">
        <f>IF(C57="","",LOOKUP(C57,'[23]E-FISCO'!$A$2:$A$12235,'[23]E-FISCO'!$A$2:$A$12235))</f>
        <v>95995</v>
      </c>
      <c r="F57" s="4">
        <f t="shared" si="25"/>
        <v>95995</v>
      </c>
      <c r="G57" s="4" t="e">
        <f>IF(C57="","",LOOKUP(C57,#REF!,#REF!))</f>
        <v>#REF!</v>
      </c>
      <c r="H57" s="4" t="e">
        <f t="shared" si="26"/>
        <v>#REF!</v>
      </c>
      <c r="I57" s="5" t="str">
        <f>IFERROR(VLOOKUP(C57,'[23]SINAPI MARÇO'!$A:$E,2,FALSE),IFERROR(VLOOKUP(C57,'[23]BANCO DE DADOS'!$A$3:$F$12008,3,FALSE),""))</f>
        <v>EXECUÇÃO DE PAVIMENTO COM APLICAÇÃO DE CONCRETO ASFÁLTICO, CAMADA DE ROLAMENTO - EXCLUSIVE CARGA E TRANSPORTE. AF_11/2019</v>
      </c>
      <c r="J57" s="6" t="str">
        <f>IFERROR(VLOOKUP(C57,'[23]SINAPI MARÇO'!$A:$E,3,FALSE),IFERROR(VLOOKUP(C57,'[23]BANCO DE DADOS'!$A$3:$F$12008,4,FALSE),""))</f>
        <v>M3</v>
      </c>
      <c r="K57" s="106">
        <f>VLOOKUP(A57,'[23]MEMÓRIA LOTE SETENTRIONAL'!$1:$1048576,6,FALSE)</f>
        <v>856.41</v>
      </c>
      <c r="L57" s="7">
        <f>IFERROR(VLOOKUP(C57,'[23]SINAPI MARÇO'!$A:$E,4,FALSE),IFERROR(VLOOKUP(C57,'[23]BANCO DE DADOS'!$A$3:$F$12008,5,FALSE),""))</f>
        <v>2251.4299999999998</v>
      </c>
      <c r="M57" s="138"/>
      <c r="N57" s="107">
        <f>IF($P57="","",IF($P57=1,$J$10,IF($P57=2,$J$11,IF($P57=3,$J$12,IF($P57=4,$J$13,IF($P57=5,$J$14,IF($P57=6,$J$15)))))))</f>
        <v>0</v>
      </c>
      <c r="O57" s="107">
        <f>IF($P57="","",IF($P57=1,$K$10,IF($P57=2,$K$11,IF($P57=3,$K$12,IF($P57=4,$K$13,IF($P57=5,$K$14,IF($P57=6,$K$15)))))))</f>
        <v>0</v>
      </c>
      <c r="P57" s="108">
        <v>1</v>
      </c>
      <c r="Q57" s="8">
        <f t="shared" si="27"/>
        <v>2251.4299999999998</v>
      </c>
      <c r="R57" s="8">
        <f t="shared" si="27"/>
        <v>0</v>
      </c>
      <c r="S57" s="8">
        <f t="shared" si="28"/>
        <v>1928147.17</v>
      </c>
      <c r="T57" s="8">
        <f t="shared" si="29"/>
        <v>0</v>
      </c>
      <c r="V57" s="27"/>
      <c r="Z57" s="109"/>
    </row>
    <row r="58" spans="1:26" ht="33" x14ac:dyDescent="0.3">
      <c r="A58" s="46" t="s">
        <v>93</v>
      </c>
      <c r="B58" s="103" t="str">
        <f>IFERROR(VLOOKUP(C58,'[23]SINAPI MARÇO'!$A:$F,6,FALSE),IFERROR(VLOOKUP(C58,'[23]BANCO DE DADOS'!$A$3:$F$12008,2,FALSE),""))</f>
        <v>SINAPI MARÇO 2025</v>
      </c>
      <c r="C58" s="104">
        <v>100987</v>
      </c>
      <c r="D58" s="105" t="str">
        <f>IF(C58="","",IF(F58="","FALTA",LOOKUP($C58,'[23]E-FISCO'!$A$2:$A$12235,'[23]E-FISCO'!$B$2:$B$12235)))</f>
        <v>564872 - 6</v>
      </c>
      <c r="E58" s="4">
        <f>IF(C58="","",LOOKUP(C58,'[23]E-FISCO'!$A$2:$A$12235,'[23]E-FISCO'!$A$2:$A$12235))</f>
        <v>100987</v>
      </c>
      <c r="F58" s="4">
        <f t="shared" si="25"/>
        <v>100987</v>
      </c>
      <c r="G58" s="4" t="e">
        <f>IF(C58="","",LOOKUP(C58,#REF!,#REF!))</f>
        <v>#REF!</v>
      </c>
      <c r="H58" s="4" t="e">
        <f t="shared" si="26"/>
        <v>#REF!</v>
      </c>
      <c r="I58" s="5" t="str">
        <f>IFERROR(VLOOKUP(C58,'[23]SINAPI MARÇO'!$A:$E,2,FALSE),IFERROR(VLOOKUP(C58,'[23]BANCO DE DADOS'!$A$3:$F$12008,3,FALSE),""))</f>
        <v>CARGA DE MISTURA ASFÁLTICA EM CAMINHÃO BASCULANTE 14 M³ (UNIDADE: M3). AF_07/2020</v>
      </c>
      <c r="J58" s="6" t="str">
        <f>IFERROR(VLOOKUP(C58,'[23]SINAPI MARÇO'!$A:$E,3,FALSE),IFERROR(VLOOKUP(C58,'[23]BANCO DE DADOS'!$A$3:$F$12008,4,FALSE),""))</f>
        <v>M3</v>
      </c>
      <c r="K58" s="106">
        <f>VLOOKUP(A58,'[23]MEMÓRIA LOTE SETENTRIONAL'!$1:$1048576,6,FALSE)</f>
        <v>856.41</v>
      </c>
      <c r="L58" s="7">
        <f>IFERROR(VLOOKUP(C58,'[23]SINAPI MARÇO'!$A:$E,4,FALSE),IFERROR(VLOOKUP(C58,'[23]BANCO DE DADOS'!$A$3:$F$12008,5,FALSE),""))</f>
        <v>10.24</v>
      </c>
      <c r="M58" s="138"/>
      <c r="N58" s="107">
        <f>IF($P58="","",IF($P58=1,$J$10,IF($P58=2,$J$11,IF($P58=3,$J$12,IF($P58=4,$J$13,IF($P58=5,$J$14,IF($P58=6,$J$15)))))))</f>
        <v>0</v>
      </c>
      <c r="O58" s="107">
        <f>IF($P58="","",IF($P58=1,$K$10,IF($P58=2,$K$11,IF($P58=3,$K$12,IF($P58=4,$K$13,IF($P58=5,$K$14,IF($P58=6,$K$15)))))))</f>
        <v>0</v>
      </c>
      <c r="P58" s="108">
        <v>1</v>
      </c>
      <c r="Q58" s="8">
        <f t="shared" si="27"/>
        <v>10.24</v>
      </c>
      <c r="R58" s="8">
        <f t="shared" si="27"/>
        <v>0</v>
      </c>
      <c r="S58" s="8">
        <f t="shared" si="28"/>
        <v>8769.64</v>
      </c>
      <c r="T58" s="8">
        <f t="shared" si="29"/>
        <v>0</v>
      </c>
      <c r="V58" s="27"/>
      <c r="Z58" s="109"/>
    </row>
    <row r="59" spans="1:26" ht="49.5" x14ac:dyDescent="0.3">
      <c r="A59" s="46" t="s">
        <v>94</v>
      </c>
      <c r="B59" s="103" t="str">
        <f>IFERROR(VLOOKUP(C59,'[23]SINAPI MARÇO'!$A:$F,6,FALSE),IFERROR(VLOOKUP(C59,'[23]BANCO DE DADOS'!$A$3:$F$12008,2,FALSE),""))</f>
        <v>SINAPI MARÇO 2025</v>
      </c>
      <c r="C59" s="104">
        <v>100975</v>
      </c>
      <c r="D59" s="105" t="str">
        <f>IF(C59="","",IF(F59="","FALTA",LOOKUP($C59,'[23]E-FISCO'!$A$2:$A$12235,'[23]E-FISCO'!$B$2:$B$12235)))</f>
        <v>565329 - 0</v>
      </c>
      <c r="E59" s="4">
        <f>IF(C59="","",LOOKUP(C59,'[23]E-FISCO'!$A$2:$A$12235,'[23]E-FISCO'!$A$2:$A$12235))</f>
        <v>100975</v>
      </c>
      <c r="F59" s="4">
        <f t="shared" si="25"/>
        <v>100975</v>
      </c>
      <c r="G59" s="4" t="e">
        <f>IF(C59="","",LOOKUP(C59,#REF!,#REF!))</f>
        <v>#REF!</v>
      </c>
      <c r="H59" s="4" t="e">
        <f t="shared" si="26"/>
        <v>#REF!</v>
      </c>
      <c r="I59" s="5" t="str">
        <f>IFERROR(VLOOKUP(C59,'[23]SINAPI MARÇO'!$A:$E,2,FALSE),IFERROR(VLOOKUP(C59,'[23]BANCO DE DADOS'!$A$3:$F$12008,3,FALSE),""))</f>
        <v>CARGA, MANOBRA E DESCARGA DE SOLOS E MATERIAIS GRANULARES EM CAMINHÃO BASCULANTE 14 M³ - CARGA COM PÁ CARREGADEIRA (CAÇAMBA DE 1,7 A 2,8 M³ / 128 HP) E DESCARGA LIVRE (UNIDADE: M3). AF_07/2020</v>
      </c>
      <c r="J59" s="6" t="str">
        <f>IFERROR(VLOOKUP(C59,'[23]SINAPI MARÇO'!$A:$E,3,FALSE),IFERROR(VLOOKUP(C59,'[23]BANCO DE DADOS'!$A$3:$F$12008,4,FALSE),""))</f>
        <v>M3</v>
      </c>
      <c r="K59" s="106">
        <f>VLOOKUP(A59,'[23]MEMÓRIA LOTE SETENTRIONAL'!$1:$1048576,6,FALSE)</f>
        <v>2826.15</v>
      </c>
      <c r="L59" s="7">
        <f>IFERROR(VLOOKUP(C59,'[23]SINAPI MARÇO'!$A:$E,4,FALSE),IFERROR(VLOOKUP(C59,'[23]BANCO DE DADOS'!$A$3:$F$12008,5,FALSE),""))</f>
        <v>8.3699999999999992</v>
      </c>
      <c r="M59" s="138"/>
      <c r="N59" s="107">
        <f>IF($P59="","",IF($P59=1,$J$10,IF($P59=2,$J$11,IF($P59=3,$J$12,IF($P59=4,$J$13,IF($P59=5,$J$14,IF($P59=6,$J$15)))))))</f>
        <v>0</v>
      </c>
      <c r="O59" s="107">
        <f>IF($P59="","",IF($P59=1,$K$10,IF($P59=2,$K$11,IF($P59=3,$K$12,IF($P59=4,$K$13,IF($P59=5,$K$14,IF($P59=6,$K$15)))))))</f>
        <v>0</v>
      </c>
      <c r="P59" s="108">
        <v>1</v>
      </c>
      <c r="Q59" s="8">
        <f t="shared" si="27"/>
        <v>8.3699999999999992</v>
      </c>
      <c r="R59" s="8">
        <f t="shared" si="27"/>
        <v>0</v>
      </c>
      <c r="S59" s="8">
        <f>IF($K59="","",ROUND(Q59*K59,2))</f>
        <v>23654.880000000001</v>
      </c>
      <c r="T59" s="8">
        <f>IF($K59="","",ROUND(R59*K59,2))</f>
        <v>0</v>
      </c>
      <c r="V59" s="27"/>
      <c r="Z59" s="109"/>
    </row>
    <row r="60" spans="1:26" ht="49.5" x14ac:dyDescent="0.3">
      <c r="A60" s="46" t="s">
        <v>95</v>
      </c>
      <c r="B60" s="103" t="str">
        <f>IFERROR(VLOOKUP(C60,'[23]SINAPI MARÇO'!$A:$F,6,FALSE),IFERROR(VLOOKUP(C60,'[23]BANCO DE DADOS'!$A$3:$F$12008,2,FALSE),""))</f>
        <v>SINAPI MARÇO 2025</v>
      </c>
      <c r="C60" s="104">
        <v>93599</v>
      </c>
      <c r="D60" s="105" t="str">
        <f>IF(C60="","",IF(F60="","FALTA",LOOKUP($C60,'[23]E-FISCO'!$A$2:$A$12235,'[23]E-FISCO'!$B$2:$B$12235)))</f>
        <v>565331 - 2</v>
      </c>
      <c r="E60" s="4">
        <f>IF(C60="","",LOOKUP(C60,'[23]E-FISCO'!$A$2:$A$12235,'[23]E-FISCO'!$A$2:$A$12235))</f>
        <v>93599</v>
      </c>
      <c r="F60" s="4">
        <f t="shared" si="25"/>
        <v>93599</v>
      </c>
      <c r="G60" s="4" t="e">
        <f>IF(C60="","",LOOKUP(C60,#REF!,#REF!))</f>
        <v>#REF!</v>
      </c>
      <c r="H60" s="4" t="e">
        <f t="shared" si="26"/>
        <v>#REF!</v>
      </c>
      <c r="I60" s="5" t="str">
        <f>IFERROR(VLOOKUP(C60,'[23]SINAPI MARÇO'!$A:$E,2,FALSE),IFERROR(VLOOKUP(C60,'[23]BANCO DE DADOS'!$A$3:$F$12008,3,FALSE),""))</f>
        <v>TRANSPORTE COM CAMINHÃO BASCULANTE DE 14 M³, EM VIA URBANA PAVIMENTADA, ADICIONAL PARA DMT EXCEDENTE A 30 KM (UNIDADE: TXKM). AF_07/2020</v>
      </c>
      <c r="J60" s="6" t="str">
        <f>IFERROR(VLOOKUP(C60,'[23]SINAPI MARÇO'!$A:$E,3,FALSE),IFERROR(VLOOKUP(C60,'[23]BANCO DE DADOS'!$A$3:$F$12008,4,FALSE),""))</f>
        <v>TXKM</v>
      </c>
      <c r="K60" s="106">
        <f>VLOOKUP(A60,'[23]MEMÓRIA LOTE SETENTRIONAL'!$1:$1048576,6,FALSE)</f>
        <v>254190.51</v>
      </c>
      <c r="L60" s="7">
        <f>IFERROR(VLOOKUP(C60,'[23]SINAPI MARÇO'!$A:$E,4,FALSE),IFERROR(VLOOKUP(C60,'[23]BANCO DE DADOS'!$A$3:$F$12008,5,FALSE),""))</f>
        <v>0.56999999999999995</v>
      </c>
      <c r="M60" s="138"/>
      <c r="N60" s="107">
        <f>IF($P60="","",IF($P60=1,$J$10,IF($P60=2,$J$11,IF($P60=3,$J$12,IF($P60=4,$J$13,IF($P60=5,$J$14,IF($P60=6,$J$15)))))))</f>
        <v>0</v>
      </c>
      <c r="O60" s="107">
        <f>IF($P60="","",IF($P60=1,$K$10,IF($P60=2,$K$11,IF($P60=3,$K$12,IF($P60=4,$K$13,IF($P60=5,$K$14,IF($P60=6,$K$15)))))))</f>
        <v>0</v>
      </c>
      <c r="P60" s="108">
        <v>1</v>
      </c>
      <c r="Q60" s="8">
        <f t="shared" si="27"/>
        <v>0.56999999999999995</v>
      </c>
      <c r="R60" s="8">
        <f t="shared" si="27"/>
        <v>0</v>
      </c>
      <c r="S60" s="8">
        <f>IF($K60="","",ROUND(Q60*K60,2))</f>
        <v>144888.59</v>
      </c>
      <c r="T60" s="8">
        <f>IF($K60="","",ROUND(R60*K60,2))</f>
        <v>0</v>
      </c>
      <c r="V60" s="27"/>
      <c r="Z60" s="109"/>
    </row>
    <row r="61" spans="1:26" ht="33" x14ac:dyDescent="0.3">
      <c r="A61" s="46" t="s">
        <v>96</v>
      </c>
      <c r="B61" s="103" t="str">
        <f>IFERROR(VLOOKUP(C61,'[23]SINAPI MARÇO'!$A:$F,6,FALSE),IFERROR(VLOOKUP(C61,'[23]BANCO DE DADOS'!$A$3:$F$12008,2,FALSE),""))</f>
        <v>SINAPI MARÇO 2025</v>
      </c>
      <c r="C61" s="104">
        <v>95879</v>
      </c>
      <c r="D61" s="105" t="str">
        <f>IF(C61="","",IF(F61="","FALTA",LOOKUP($C61,'[23]E-FISCO'!$A$2:$A$12235,'[23]E-FISCO'!$B$2:$B$12235)))</f>
        <v>565330 - 4</v>
      </c>
      <c r="E61" s="4">
        <f>IF(C61="","",LOOKUP(C61,'[23]E-FISCO'!$A$2:$A$12235,'[23]E-FISCO'!$A$2:$A$12235))</f>
        <v>95879</v>
      </c>
      <c r="F61" s="4">
        <f>IF(C61=E61,C61,"")</f>
        <v>95879</v>
      </c>
      <c r="G61" s="4" t="e">
        <f>IF(C61="","",LOOKUP(C61,#REF!,#REF!))</f>
        <v>#REF!</v>
      </c>
      <c r="H61" s="4" t="e">
        <f>IF(C61=G61,C61,"")</f>
        <v>#REF!</v>
      </c>
      <c r="I61" s="5" t="str">
        <f>IFERROR(VLOOKUP(C61,'[23]SINAPI MARÇO'!$A:$E,2,FALSE),IFERROR(VLOOKUP(C61,'[23]BANCO DE DADOS'!$A$3:$F$12008,3,FALSE),""))</f>
        <v>TRANSPORTE COM CAMINHÃO BASCULANTE DE 14 M³, EM VIA URBANA PAVIMENTADA, DMT ATÉ 30 KM (UNIDADE: TXKM). AF_07/2020</v>
      </c>
      <c r="J61" s="6" t="str">
        <f>IFERROR(VLOOKUP(C61,'[23]SINAPI MARÇO'!$A:$E,3,FALSE),IFERROR(VLOOKUP(C61,'[23]BANCO DE DADOS'!$A$3:$F$12008,4,FALSE),""))</f>
        <v>TXKM</v>
      </c>
      <c r="K61" s="106">
        <f>VLOOKUP(A61,'[23]MEMÓRIA LOTE SETENTRIONAL'!$1:$1048576,6,FALSE)</f>
        <v>28243.39</v>
      </c>
      <c r="L61" s="7">
        <f>IFERROR(VLOOKUP(C61,'[23]SINAPI MARÇO'!$A:$E,4,FALSE),IFERROR(VLOOKUP(C61,'[23]BANCO DE DADOS'!$A$3:$F$12008,5,FALSE),""))</f>
        <v>1.44</v>
      </c>
      <c r="M61" s="138"/>
      <c r="N61" s="107">
        <f>IF($P61="","",IF($P61=1,$J$10,IF($P61=2,$J$11,IF($P61=3,$J$12,IF($P61=4,$J$13,IF($P61=5,$J$14,IF($P61=6,$J$15)))))))</f>
        <v>0</v>
      </c>
      <c r="O61" s="107">
        <f>IF($P61="","",IF($P61=1,$K$10,IF($P61=2,$K$11,IF($P61=3,$K$12,IF($P61=4,$K$13,IF($P61=5,$K$14,IF($P61=6,$K$15)))))))</f>
        <v>0</v>
      </c>
      <c r="P61" s="108">
        <v>1</v>
      </c>
      <c r="Q61" s="8">
        <f t="shared" si="27"/>
        <v>1.44</v>
      </c>
      <c r="R61" s="8">
        <f t="shared" si="27"/>
        <v>0</v>
      </c>
      <c r="S61" s="8">
        <f>IF($K61="","",ROUND(Q61*K61,2))</f>
        <v>40670.480000000003</v>
      </c>
      <c r="T61" s="8">
        <f>IF($K61="","",ROUND(R61*K61,2))</f>
        <v>0</v>
      </c>
      <c r="V61" s="27"/>
      <c r="Z61" s="109"/>
    </row>
    <row r="62" spans="1:26" ht="49.5" x14ac:dyDescent="0.3">
      <c r="A62" s="46" t="s">
        <v>97</v>
      </c>
      <c r="B62" s="103" t="str">
        <f>IFERROR(VLOOKUP(C62,'[23]SINAPI MARÇO'!$A:$F,6,FALSE),IFERROR(VLOOKUP(C62,'[23]BANCO DE DADOS'!$A$3:$F$12008,2,FALSE),""))</f>
        <v>SINAPI MARÇO 2025</v>
      </c>
      <c r="C62" s="104">
        <v>102333</v>
      </c>
      <c r="D62" s="105" t="str">
        <f>IF(C62="","",IF(F62="","FALTA",LOOKUP($C62,'[23]E-FISCO'!$A$2:$A$12235,'[23]E-FISCO'!$B$2:$B$12235)))</f>
        <v>FALTA</v>
      </c>
      <c r="E62" s="4">
        <f>IF(C62="","",LOOKUP(C62,'[23]E-FISCO'!$A$2:$A$12235,'[23]E-FISCO'!$A$2:$A$12235))</f>
        <v>102332</v>
      </c>
      <c r="F62" s="4" t="str">
        <f t="shared" ref="F62:F63" si="30">IF(C62=E62,C62,"")</f>
        <v/>
      </c>
      <c r="G62" s="4" t="e">
        <f>IF(C62="","",LOOKUP(C62,#REF!,#REF!))</f>
        <v>#REF!</v>
      </c>
      <c r="H62" s="4" t="e">
        <f t="shared" ref="H62:H63" si="31">IF(C62=G62,C62,"")</f>
        <v>#REF!</v>
      </c>
      <c r="I62" s="5" t="str">
        <f>IFERROR(VLOOKUP(C62,'[23]SINAPI MARÇO'!$A:$E,2,FALSE),IFERROR(VLOOKUP(C62,'[23]BANCO DE DADOS'!$A$3:$F$12008,3,FALSE),""))</f>
        <v>TRANSPORTE COM CAMINHÃO TANQUE DE TRANSPORTE DE MATERIAL ASFÁLTICO DE 20000 L, EM VIA URBANA PAVIMENTADA, ADICIONAL PARA DMT EXCEDENTE A 30 KM (UNIDADE: TXKM). AF_07/2020</v>
      </c>
      <c r="J62" s="6" t="str">
        <f>IFERROR(VLOOKUP(C62,'[23]SINAPI MARÇO'!$A:$E,3,FALSE),IFERROR(VLOOKUP(C62,'[23]BANCO DE DADOS'!$A$3:$F$12008,4,FALSE),""))</f>
        <v>TXKM</v>
      </c>
      <c r="K62" s="106">
        <f>VLOOKUP(A62,'[23]MEMÓRIA LOTE SETENTRIONAL'!$1:$1048576,6,FALSE)</f>
        <v>262.45</v>
      </c>
      <c r="L62" s="7">
        <f>IFERROR(VLOOKUP(C62,'[23]SINAPI MARÇO'!$A:$E,4,FALSE),IFERROR(VLOOKUP(C62,'[23]BANCO DE DADOS'!$A$3:$F$12008,5,FALSE),""))</f>
        <v>0.74</v>
      </c>
      <c r="M62" s="138"/>
      <c r="N62" s="107">
        <f>IF($P62="","",IF($P62=1,$J$10,IF($P62=2,$J$11,IF($P62=3,$J$12,IF($P62=4,$J$13,IF($P62=5,$J$14,IF($P62=6,$J$15)))))))</f>
        <v>0</v>
      </c>
      <c r="O62" s="107">
        <f>IF($P62="","",IF($P62=1,$K$10,IF($P62=2,$K$11,IF($P62=3,$K$12,IF($P62=4,$K$13,IF($P62=5,$K$14,IF($P62=6,$K$15)))))))</f>
        <v>0</v>
      </c>
      <c r="P62" s="108">
        <v>1</v>
      </c>
      <c r="Q62" s="8">
        <f t="shared" si="27"/>
        <v>0.74</v>
      </c>
      <c r="R62" s="8">
        <f t="shared" si="27"/>
        <v>0</v>
      </c>
      <c r="S62" s="8">
        <f t="shared" ref="S62:S63" si="32">IF($K62="","",ROUND(Q62*K62,2))</f>
        <v>194.21</v>
      </c>
      <c r="T62" s="8">
        <f t="shared" ref="T62:T63" si="33">IF($K62="","",ROUND(R62*K62,2))</f>
        <v>0</v>
      </c>
      <c r="V62" s="27"/>
      <c r="Z62" s="109"/>
    </row>
    <row r="63" spans="1:26" ht="33" x14ac:dyDescent="0.3">
      <c r="A63" s="46" t="s">
        <v>98</v>
      </c>
      <c r="B63" s="103" t="str">
        <f>IFERROR(VLOOKUP(C63,'[23]SINAPI MARÇO'!$A:$F,6,FALSE),IFERROR(VLOOKUP(C63,'[23]BANCO DE DADOS'!$A$3:$F$12008,2,FALSE),""))</f>
        <v>COMPOSIÇÃO</v>
      </c>
      <c r="C63" s="104" t="s">
        <v>99</v>
      </c>
      <c r="D63" s="105" t="str">
        <f>IF(C63="","",IF(F63="","FALTA",LOOKUP($C63,'[23]E-FISCO'!$A$2:$A$12235,'[23]E-FISCO'!$B$2:$B$12235)))</f>
        <v>FALTA</v>
      </c>
      <c r="E63" s="4" t="str">
        <f>IF(C63="","",LOOKUP(C63,'[23]E-FISCO'!$A$2:$A$12235,'[23]E-FISCO'!$A$2:$A$12235))</f>
        <v>A9372</v>
      </c>
      <c r="F63" s="4" t="str">
        <f t="shared" si="30"/>
        <v/>
      </c>
      <c r="G63" s="4" t="e">
        <f>IF(C63="","",LOOKUP(C63,#REF!,#REF!))</f>
        <v>#REF!</v>
      </c>
      <c r="H63" s="4" t="e">
        <f t="shared" si="31"/>
        <v>#REF!</v>
      </c>
      <c r="I63" s="5" t="str">
        <f>IFERROR(VLOOKUP(C63,'[23]SINAPI MARÇO'!$A:$E,2,FALSE),IFERROR(VLOOKUP(C63,'[23]BANCO DE DADOS'!$A$3:$F$12008,3,FALSE),""))</f>
        <v>TRANSPORTE DE EMULSÃO ASFALTICA CATIÔNICA RR - 2C PARA PAVIMENTAÇÃO ASFALTICA</v>
      </c>
      <c r="J63" s="6" t="str">
        <f>IFERROR(VLOOKUP(C63,'[23]SINAPI MARÇO'!$A:$E,3,FALSE),IFERROR(VLOOKUP(C63,'[23]BANCO DE DADOS'!$A$3:$F$12008,4,FALSE),""))</f>
        <v>T</v>
      </c>
      <c r="K63" s="106">
        <f>VLOOKUP(A63,'[23]MEMÓRIA LOTE SETENTRIONAL'!$1:$1048576,6,FALSE)</f>
        <v>7.71</v>
      </c>
      <c r="L63" s="7">
        <f>IFERROR(VLOOKUP(C63,'[23]SINAPI MARÇO'!$A:$E,4,FALSE),IFERROR(VLOOKUP(C63,'[23]BANCO DE DADOS'!$A$3:$F$12008,5,FALSE),""))</f>
        <v>504.89</v>
      </c>
      <c r="M63" s="138"/>
      <c r="N63" s="107">
        <f>IF($P63="","",IF($P63=1,$J$10,IF($P63=2,$J$11,IF($P63=3,$J$12,IF($P63=4,$J$13,IF($P63=5,$J$14,IF($P63=6,$J$15)))))))</f>
        <v>0</v>
      </c>
      <c r="O63" s="107">
        <f>IF($P63="","",IF($P63=1,$K$10,IF($P63=2,$K$11,IF($P63=3,$K$12,IF($P63=4,$K$13,IF($P63=5,$K$14,IF($P63=6,$K$15)))))))</f>
        <v>0</v>
      </c>
      <c r="P63" s="108">
        <v>2</v>
      </c>
      <c r="Q63" s="8">
        <f t="shared" si="27"/>
        <v>504.89</v>
      </c>
      <c r="R63" s="8">
        <f t="shared" si="27"/>
        <v>0</v>
      </c>
      <c r="S63" s="8">
        <f t="shared" si="32"/>
        <v>3892.7</v>
      </c>
      <c r="T63" s="8">
        <f t="shared" si="33"/>
        <v>0</v>
      </c>
      <c r="V63" s="27"/>
      <c r="Z63" s="109"/>
    </row>
    <row r="64" spans="1:26" x14ac:dyDescent="0.25">
      <c r="A64" s="97" t="s">
        <v>100</v>
      </c>
      <c r="B64" s="97"/>
      <c r="C64" s="98"/>
      <c r="D64" s="99"/>
      <c r="E64" s="99"/>
      <c r="F64" s="99"/>
      <c r="G64" s="99"/>
      <c r="H64" s="99"/>
      <c r="I64" s="3" t="s">
        <v>101</v>
      </c>
      <c r="J64" s="99"/>
      <c r="K64" s="100"/>
      <c r="L64" s="101"/>
      <c r="M64" s="139"/>
      <c r="N64" s="99"/>
      <c r="O64" s="99"/>
      <c r="P64" s="99"/>
      <c r="Q64" s="99"/>
      <c r="R64" s="99"/>
      <c r="S64" s="102">
        <f>SUM(S65:S72)</f>
        <v>721382.59</v>
      </c>
      <c r="T64" s="102">
        <f>SUM(T65:T72)</f>
        <v>0</v>
      </c>
      <c r="Z64" s="109"/>
    </row>
    <row r="65" spans="1:26" x14ac:dyDescent="0.3">
      <c r="A65" s="46" t="s">
        <v>102</v>
      </c>
      <c r="B65" s="103" t="str">
        <f>IFERROR(VLOOKUP(C65,'[23]SINAPI MARÇO'!$A:$F,6,FALSE),IFERROR(VLOOKUP(C65,'[23]BANCO DE DADOS'!$A$3:$F$12008,2,FALSE),""))</f>
        <v>SINAPI MARÇO 2025</v>
      </c>
      <c r="C65" s="104">
        <v>94342</v>
      </c>
      <c r="D65" s="105" t="str">
        <f>IF(C65="","",IF(F65="","FALTA",LOOKUP($C65,'[23]E-FISCO'!$A$2:$A$12235,'[23]E-FISCO'!$B$2:$B$12235)))</f>
        <v>431162 - 0</v>
      </c>
      <c r="E65" s="4">
        <f>IF(C65="","",LOOKUP(C65,'[23]E-FISCO'!$A$2:$A$12235,'[23]E-FISCO'!$A$2:$A$12235))</f>
        <v>94342</v>
      </c>
      <c r="F65" s="4">
        <f t="shared" ref="F65:F95" si="34">IF(C65=E65,C65,"")</f>
        <v>94342</v>
      </c>
      <c r="G65" s="4" t="e">
        <f>IF(C65="","",LOOKUP(C65,#REF!,#REF!))</f>
        <v>#REF!</v>
      </c>
      <c r="H65" s="4" t="e">
        <f t="shared" ref="H65:H95" si="35">IF(C65=G65,C65,"")</f>
        <v>#REF!</v>
      </c>
      <c r="I65" s="5" t="str">
        <f>IFERROR(VLOOKUP(C65,'[23]SINAPI MARÇO'!$A:$E,2,FALSE),IFERROR(VLOOKUP(C65,'[23]BANCO DE DADOS'!$A$3:$F$12008,3,FALSE),""))</f>
        <v>ATERRO MANUAL DE VALAS COM AREIA PARA ATERRO. AF_08/2023</v>
      </c>
      <c r="J65" s="6" t="str">
        <f>IFERROR(VLOOKUP(C65,'[23]SINAPI MARÇO'!$A:$E,3,FALSE),IFERROR(VLOOKUP(C65,'[23]BANCO DE DADOS'!$A$3:$F$12008,4,FALSE),""))</f>
        <v>M3</v>
      </c>
      <c r="K65" s="106">
        <f>VLOOKUP(A65,'[23]MEMÓRIA LOTE SETENTRIONAL'!$1:$1048576,6,FALSE)</f>
        <v>1908.94</v>
      </c>
      <c r="L65" s="7">
        <f>IFERROR(VLOOKUP(C65,'[23]SINAPI MARÇO'!$A:$E,4,FALSE),IFERROR(VLOOKUP(C65,'[23]BANCO DE DADOS'!$A$3:$F$12008,5,FALSE),""))</f>
        <v>114.9</v>
      </c>
      <c r="M65" s="138"/>
      <c r="N65" s="107">
        <f>IF($P65="","",IF($P65=1,$J$10,IF($P65=2,$J$11,IF($P65=3,$J$12,IF($P65=4,$J$13,IF($P65=5,$J$14,IF($P65=6,$J$15)))))))</f>
        <v>0</v>
      </c>
      <c r="O65" s="107">
        <f>IF($P65="","",IF($P65=1,$K$10,IF($P65=2,$K$11,IF($P65=3,$K$12,IF($P65=4,$K$13,IF($P65=5,$K$14,IF($P65=6,$K$15)))))))</f>
        <v>0</v>
      </c>
      <c r="P65" s="108">
        <v>1</v>
      </c>
      <c r="Q65" s="8">
        <f t="shared" ref="Q65:R91" si="36">IF($K65="","",ROUND((L65*N65)+L65,2))</f>
        <v>114.9</v>
      </c>
      <c r="R65" s="8">
        <f t="shared" si="36"/>
        <v>0</v>
      </c>
      <c r="S65" s="8">
        <f t="shared" ref="S65:S95" si="37">IF($K65="","",ROUND(Q65*K65,2))</f>
        <v>219337.21</v>
      </c>
      <c r="T65" s="8">
        <f t="shared" ref="T65:T95" si="38">IF($K65="","",ROUND(R65*K65,2))</f>
        <v>0</v>
      </c>
      <c r="Z65" s="109"/>
    </row>
    <row r="66" spans="1:26" x14ac:dyDescent="0.3">
      <c r="A66" s="46" t="s">
        <v>103</v>
      </c>
      <c r="B66" s="103" t="str">
        <f>IFERROR(VLOOKUP(C66,'[23]SINAPI MARÇO'!$A:$F,6,FALSE),IFERROR(VLOOKUP(C66,'[23]BANCO DE DADOS'!$A$3:$F$12008,2,FALSE),""))</f>
        <v>COMPESA 2024.2</v>
      </c>
      <c r="C66" s="104" t="s">
        <v>104</v>
      </c>
      <c r="D66" s="105" t="str">
        <f>IF(C66="","",IF(F66="","FALTA",LOOKUP($C66,'[23]E-FISCO'!$A$2:$A$12235,'[23]E-FISCO'!$B$2:$B$12235)))</f>
        <v>434413 - 8</v>
      </c>
      <c r="E66" s="4" t="str">
        <f>IF(C66="","",LOOKUP(C66,'[23]E-FISCO'!$A$2:$A$12235,'[23]E-FISCO'!$A$2:$A$12235))</f>
        <v>02.05.14U</v>
      </c>
      <c r="F66" s="4" t="str">
        <f t="shared" si="34"/>
        <v>02.05.14U</v>
      </c>
      <c r="G66" s="4" t="e">
        <f>IF(C66="","",LOOKUP(C66,#REF!,#REF!))</f>
        <v>#REF!</v>
      </c>
      <c r="H66" s="4" t="e">
        <f t="shared" si="35"/>
        <v>#REF!</v>
      </c>
      <c r="I66" s="5" t="str">
        <f>IFERROR(VLOOKUP(C66,'[23]SINAPI MARÇO'!$A:$E,2,FALSE),IFERROR(VLOOKUP(C66,'[23]BANCO DE DADOS'!$A$3:$F$12008,3,FALSE),""))</f>
        <v>COMPACTAÇÃO MECÂNICA LEVE EM CAMADAS DE 0,20 M DE ESPESSURA.</v>
      </c>
      <c r="J66" s="6" t="str">
        <f>IFERROR(VLOOKUP(C66,'[23]SINAPI MARÇO'!$A:$E,3,FALSE),IFERROR(VLOOKUP(C66,'[23]BANCO DE DADOS'!$A$3:$F$12008,4,FALSE),""))</f>
        <v>M2</v>
      </c>
      <c r="K66" s="106">
        <f>VLOOKUP(A66,'[23]MEMÓRIA LOTE SETENTRIONAL'!$1:$1048576,6,FALSE)</f>
        <v>4795.8999999999996</v>
      </c>
      <c r="L66" s="7">
        <f>IFERROR(VLOOKUP(C66,'[23]SINAPI MARÇO'!$A:$E,4,FALSE),IFERROR(VLOOKUP(C66,'[23]BANCO DE DADOS'!$A$3:$F$12008,5,FALSE),""))</f>
        <v>0.56999999999999995</v>
      </c>
      <c r="M66" s="138"/>
      <c r="N66" s="107">
        <f>IF($P66="","",IF($P66=1,$J$10,IF($P66=2,$J$11,IF($P66=3,$J$12,IF($P66=4,$J$13,IF($P66=5,$J$14,IF($P66=6,$J$15)))))))</f>
        <v>0</v>
      </c>
      <c r="O66" s="107">
        <f>IF($P66="","",IF($P66=1,$K$10,IF($P66=2,$K$11,IF($P66=3,$K$12,IF($P66=4,$K$13,IF($P66=5,$K$14,IF($P66=6,$K$15)))))))</f>
        <v>0</v>
      </c>
      <c r="P66" s="108">
        <v>1</v>
      </c>
      <c r="Q66" s="8">
        <f t="shared" si="36"/>
        <v>0.56999999999999995</v>
      </c>
      <c r="R66" s="8">
        <f t="shared" si="36"/>
        <v>0</v>
      </c>
      <c r="S66" s="8">
        <f t="shared" si="37"/>
        <v>2733.66</v>
      </c>
      <c r="T66" s="8">
        <f t="shared" si="38"/>
        <v>0</v>
      </c>
      <c r="Z66" s="109"/>
    </row>
    <row r="67" spans="1:26" ht="49.5" x14ac:dyDescent="0.3">
      <c r="A67" s="46" t="s">
        <v>105</v>
      </c>
      <c r="B67" s="103" t="str">
        <f>IFERROR(VLOOKUP(C67,'[23]SINAPI MARÇO'!$A:$F,6,FALSE),IFERROR(VLOOKUP(C67,'[23]BANCO DE DADOS'!$A$3:$F$12008,2,FALSE),""))</f>
        <v>SINAPI MARÇO 2025</v>
      </c>
      <c r="C67" s="104">
        <v>94968</v>
      </c>
      <c r="D67" s="105" t="str">
        <f>IF(C67="","",IF(F67="","FALTA",LOOKUP($C67,'[23]E-FISCO'!$A$2:$A$12235,'[23]E-FISCO'!$B$2:$B$12235)))</f>
        <v>438843 - 7</v>
      </c>
      <c r="E67" s="4">
        <f>IF(C67="","",LOOKUP(C67,'[23]E-FISCO'!$A$2:$A$12235,'[23]E-FISCO'!$A$2:$A$12235))</f>
        <v>94968</v>
      </c>
      <c r="F67" s="4">
        <f t="shared" si="34"/>
        <v>94968</v>
      </c>
      <c r="G67" s="4" t="e">
        <f>IF(C67="","",LOOKUP(C67,#REF!,#REF!))</f>
        <v>#REF!</v>
      </c>
      <c r="H67" s="4" t="e">
        <f t="shared" si="35"/>
        <v>#REF!</v>
      </c>
      <c r="I67" s="5" t="str">
        <f>IFERROR(VLOOKUP(C67,'[23]SINAPI MARÇO'!$A:$E,2,FALSE),IFERROR(VLOOKUP(C67,'[23]BANCO DE DADOS'!$A$3:$F$12008,3,FALSE),""))</f>
        <v>CONCRETO MAGRO PARA LASTRO, TRAÇO 1:4,5:4,5 (EM MASSA SECA DE CIMENTO/ AREIA MÉDIA/ BRITA 1) - PREPARO MECÂNICO COM BETONEIRA 600 L. AF_05/2021</v>
      </c>
      <c r="J67" s="6" t="str">
        <f>IFERROR(VLOOKUP(C67,'[23]SINAPI MARÇO'!$A:$E,3,FALSE),IFERROR(VLOOKUP(C67,'[23]BANCO DE DADOS'!$A$3:$F$12008,4,FALSE),""))</f>
        <v>M3</v>
      </c>
      <c r="K67" s="106">
        <f>VLOOKUP(A67,'[23]MEMÓRIA LOTE SETENTRIONAL'!$1:$1048576,6,FALSE)</f>
        <v>25.69</v>
      </c>
      <c r="L67" s="7">
        <f>IFERROR(VLOOKUP(C67,'[23]SINAPI MARÇO'!$A:$E,4,FALSE),IFERROR(VLOOKUP(C67,'[23]BANCO DE DADOS'!$A$3:$F$12008,5,FALSE),""))</f>
        <v>392.31</v>
      </c>
      <c r="M67" s="138"/>
      <c r="N67" s="107">
        <f>IF($P67="","",IF($P67=1,$J$10,IF($P67=2,$J$11,IF($P67=3,$J$12,IF($P67=4,$J$13,IF($P67=5,$J$14,IF($P67=6,$J$15)))))))</f>
        <v>0</v>
      </c>
      <c r="O67" s="107">
        <f>IF($P67="","",IF($P67=1,$K$10,IF($P67=2,$K$11,IF($P67=3,$K$12,IF($P67=4,$K$13,IF($P67=5,$K$14,IF($P67=6,$K$15)))))))</f>
        <v>0</v>
      </c>
      <c r="P67" s="108">
        <v>1</v>
      </c>
      <c r="Q67" s="8">
        <f t="shared" si="36"/>
        <v>392.31</v>
      </c>
      <c r="R67" s="8">
        <f t="shared" si="36"/>
        <v>0</v>
      </c>
      <c r="S67" s="8">
        <f t="shared" si="37"/>
        <v>10078.44</v>
      </c>
      <c r="T67" s="8">
        <f t="shared" si="38"/>
        <v>0</v>
      </c>
      <c r="Z67" s="109"/>
    </row>
    <row r="68" spans="1:26" ht="66" x14ac:dyDescent="0.3">
      <c r="A68" s="46" t="s">
        <v>106</v>
      </c>
      <c r="B68" s="103" t="str">
        <f>IFERROR(VLOOKUP(C68,'[23]SINAPI MARÇO'!$A:$F,6,FALSE),IFERROR(VLOOKUP(C68,'[23]BANCO DE DADOS'!$A$3:$F$12008,2,FALSE),""))</f>
        <v>SINAPI MARÇO 2025</v>
      </c>
      <c r="C68" s="104">
        <v>90099</v>
      </c>
      <c r="D68" s="105" t="str">
        <f>IF(C68="","",IF(F68="","FALTA",LOOKUP($C68,'[23]E-FISCO'!$A$2:$A$12235,'[23]E-FISCO'!$B$2:$B$12235)))</f>
        <v>456053 - 1</v>
      </c>
      <c r="E68" s="4">
        <f>IF(C68="","",LOOKUP(C68,'[23]E-FISCO'!$A$2:$A$12235,'[23]E-FISCO'!$A$2:$A$12235))</f>
        <v>90099</v>
      </c>
      <c r="F68" s="4">
        <f t="shared" si="34"/>
        <v>90099</v>
      </c>
      <c r="G68" s="4" t="e">
        <f>IF(C68="","",LOOKUP(C68,#REF!,#REF!))</f>
        <v>#REF!</v>
      </c>
      <c r="H68" s="4" t="e">
        <f t="shared" si="35"/>
        <v>#REF!</v>
      </c>
      <c r="I68" s="5" t="str">
        <f>IFERROR(VLOOKUP(C68,'[23]SINAPI MARÇO'!$A:$E,2,FALSE),IFERROR(VLOOKUP(C68,'[23]BANCO DE DADOS'!$A$3:$F$12008,3,FALSE),""))</f>
        <v>ESCAVAÇÃO MECANIZADA DE VALA COM PROF. ATÉ 1,5 M (MÉDIA MONTANTE E JUSANTE/UMA COMPOSIÇÃO POR TRECHO), RETROESCAV. (0,26 M3), LARG. MENOR QUE 0,8 M, EM SOLO DE 1A CATEGORIA, EM LOCAIS COM ALTO NÍVEL DE INTERFERÊNCIA. AF_09/2024</v>
      </c>
      <c r="J68" s="6" t="str">
        <f>IFERROR(VLOOKUP(C68,'[23]SINAPI MARÇO'!$A:$E,3,FALSE),IFERROR(VLOOKUP(C68,'[23]BANCO DE DADOS'!$A$3:$F$12008,4,FALSE),""))</f>
        <v>M3</v>
      </c>
      <c r="K68" s="106">
        <f>VLOOKUP(A68,'[23]MEMÓRIA LOTE SETENTRIONAL'!$1:$1048576,6,FALSE)</f>
        <v>179.85</v>
      </c>
      <c r="L68" s="7">
        <f>IFERROR(VLOOKUP(C68,'[23]SINAPI MARÇO'!$A:$E,4,FALSE),IFERROR(VLOOKUP(C68,'[23]BANCO DE DADOS'!$A$3:$F$12008,5,FALSE),""))</f>
        <v>14.54</v>
      </c>
      <c r="M68" s="138"/>
      <c r="N68" s="107">
        <f>IF($P68="","",IF($P68=1,$J$10,IF($P68=2,$J$11,IF($P68=3,$J$12,IF($P68=4,$J$13,IF($P68=5,$J$14,IF($P68=6,$J$15)))))))</f>
        <v>0</v>
      </c>
      <c r="O68" s="107">
        <f>IF($P68="","",IF($P68=1,$K$10,IF($P68=2,$K$11,IF($P68=3,$K$12,IF($P68=4,$K$13,IF($P68=5,$K$14,IF($P68=6,$K$15)))))))</f>
        <v>0</v>
      </c>
      <c r="P68" s="108">
        <v>1</v>
      </c>
      <c r="Q68" s="8">
        <f t="shared" si="36"/>
        <v>14.54</v>
      </c>
      <c r="R68" s="8">
        <f t="shared" si="36"/>
        <v>0</v>
      </c>
      <c r="S68" s="8">
        <f t="shared" si="37"/>
        <v>2615.02</v>
      </c>
      <c r="T68" s="8">
        <f t="shared" si="38"/>
        <v>0</v>
      </c>
      <c r="Z68" s="109"/>
    </row>
    <row r="69" spans="1:26" ht="49.5" x14ac:dyDescent="0.3">
      <c r="A69" s="46" t="s">
        <v>107</v>
      </c>
      <c r="B69" s="103" t="str">
        <f>IFERROR(VLOOKUP(C69,'[23]SINAPI MARÇO'!$A:$F,6,FALSE),IFERROR(VLOOKUP(C69,'[23]BANCO DE DADOS'!$A$3:$F$12008,2,FALSE),""))</f>
        <v>SINAPI MARÇO 2025</v>
      </c>
      <c r="C69" s="104">
        <v>100975</v>
      </c>
      <c r="D69" s="105" t="str">
        <f>IF(C69="","",IF(F69="","FALTA",LOOKUP($C69,'[23]E-FISCO'!$A$2:$A$12235,'[23]E-FISCO'!$B$2:$B$12235)))</f>
        <v>565329 - 0</v>
      </c>
      <c r="E69" s="4">
        <f>IF(C69="","",LOOKUP(C69,'[23]E-FISCO'!$A$2:$A$12235,'[23]E-FISCO'!$A$2:$A$12235))</f>
        <v>100975</v>
      </c>
      <c r="F69" s="4">
        <f t="shared" si="34"/>
        <v>100975</v>
      </c>
      <c r="G69" s="4" t="e">
        <f>IF(C69="","",LOOKUP(C69,#REF!,#REF!))</f>
        <v>#REF!</v>
      </c>
      <c r="H69" s="4" t="e">
        <f t="shared" si="35"/>
        <v>#REF!</v>
      </c>
      <c r="I69" s="5" t="str">
        <f>IFERROR(VLOOKUP(C69,'[23]SINAPI MARÇO'!$A:$E,2,FALSE),IFERROR(VLOOKUP(C69,'[23]BANCO DE DADOS'!$A$3:$F$12008,3,FALSE),""))</f>
        <v>CARGA, MANOBRA E DESCARGA DE SOLOS E MATERIAIS GRANULARES EM CAMINHÃO BASCULANTE 14 M³ - CARGA COM PÁ CARREGADEIRA (CAÇAMBA DE 1,7 A 2,8 M³ / 128 HP) E DESCARGA LIVRE (UNIDADE: M3). AF_07/2020</v>
      </c>
      <c r="J69" s="6" t="str">
        <f>IFERROR(VLOOKUP(C69,'[23]SINAPI MARÇO'!$A:$E,3,FALSE),IFERROR(VLOOKUP(C69,'[23]BANCO DE DADOS'!$A$3:$F$12008,4,FALSE),""))</f>
        <v>M3</v>
      </c>
      <c r="K69" s="106">
        <f>VLOOKUP(A69,'[23]MEMÓRIA LOTE SETENTRIONAL'!$1:$1048576,6,FALSE)</f>
        <v>224.81</v>
      </c>
      <c r="L69" s="7">
        <f>IFERROR(VLOOKUP(C69,'[23]SINAPI MARÇO'!$A:$E,4,FALSE),IFERROR(VLOOKUP(C69,'[23]BANCO DE DADOS'!$A$3:$F$12008,5,FALSE),""))</f>
        <v>8.3699999999999992</v>
      </c>
      <c r="M69" s="138"/>
      <c r="N69" s="107">
        <f>IF($P69="","",IF($P69=1,$J$10,IF($P69=2,$J$11,IF($P69=3,$J$12,IF($P69=4,$J$13,IF($P69=5,$J$14,IF($P69=6,$J$15)))))))</f>
        <v>0</v>
      </c>
      <c r="O69" s="107">
        <f>IF($P69="","",IF($P69=1,$K$10,IF($P69=2,$K$11,IF($P69=3,$K$12,IF($P69=4,$K$13,IF($P69=5,$K$14,IF($P69=6,$K$15)))))))</f>
        <v>0</v>
      </c>
      <c r="P69" s="108">
        <v>1</v>
      </c>
      <c r="Q69" s="8">
        <f t="shared" si="36"/>
        <v>8.3699999999999992</v>
      </c>
      <c r="R69" s="8">
        <f t="shared" si="36"/>
        <v>0</v>
      </c>
      <c r="S69" s="8">
        <f t="shared" si="37"/>
        <v>1881.66</v>
      </c>
      <c r="T69" s="8">
        <f t="shared" si="38"/>
        <v>0</v>
      </c>
      <c r="V69" s="27"/>
      <c r="Z69" s="109"/>
    </row>
    <row r="70" spans="1:26" ht="33" x14ac:dyDescent="0.3">
      <c r="A70" s="46" t="s">
        <v>108</v>
      </c>
      <c r="B70" s="103" t="str">
        <f>IFERROR(VLOOKUP(C70,'[23]SINAPI MARÇO'!$A:$F,6,FALSE),IFERROR(VLOOKUP(C70,'[23]BANCO DE DADOS'!$A$3:$F$12008,2,FALSE),""))</f>
        <v>SINAPI MARÇO 2025</v>
      </c>
      <c r="C70" s="104">
        <v>95876</v>
      </c>
      <c r="D70" s="105" t="str">
        <f>IF(C70="","",IF(F70="","FALTA",LOOKUP($C70,'[23]E-FISCO'!$A$2:$A$12235,'[23]E-FISCO'!$B$2:$B$12235)))</f>
        <v>491949 - 1</v>
      </c>
      <c r="E70" s="4">
        <f>IF(C70="","",LOOKUP(C70,'[23]E-FISCO'!$A$2:$A$12235,'[23]E-FISCO'!$A$2:$A$12235))</f>
        <v>95876</v>
      </c>
      <c r="F70" s="4">
        <f t="shared" si="34"/>
        <v>95876</v>
      </c>
      <c r="G70" s="4" t="e">
        <f>IF(C70="","",LOOKUP(C70,#REF!,#REF!))</f>
        <v>#REF!</v>
      </c>
      <c r="H70" s="4" t="e">
        <f t="shared" si="35"/>
        <v>#REF!</v>
      </c>
      <c r="I70" s="5" t="str">
        <f>IFERROR(VLOOKUP(C70,'[23]SINAPI MARÇO'!$A:$E,2,FALSE),IFERROR(VLOOKUP(C70,'[23]BANCO DE DADOS'!$A$3:$F$12008,3,FALSE),""))</f>
        <v>TRANSPORTE COM CAMINHÃO BASCULANTE DE 14 M³, EM VIA URBANA PAVIMENTADA, DMT ATÉ 30 KM (UNIDADE: M3XKM). AF_07/2020</v>
      </c>
      <c r="J70" s="6" t="str">
        <f>IFERROR(VLOOKUP(C70,'[23]SINAPI MARÇO'!$A:$E,3,FALSE),IFERROR(VLOOKUP(C70,'[23]BANCO DE DADOS'!$A$3:$F$12008,4,FALSE),""))</f>
        <v>M3XKM</v>
      </c>
      <c r="K70" s="106">
        <f>VLOOKUP(A70,'[23]MEMÓRIA LOTE SETENTRIONAL'!$1:$1048576,6,FALSE)</f>
        <v>3372.15</v>
      </c>
      <c r="L70" s="7">
        <f>IFERROR(VLOOKUP(C70,'[23]SINAPI MARÇO'!$A:$E,4,FALSE),IFERROR(VLOOKUP(C70,'[23]BANCO DE DADOS'!$A$3:$F$12008,5,FALSE),""))</f>
        <v>2.12</v>
      </c>
      <c r="M70" s="138"/>
      <c r="N70" s="107">
        <f>IF($P70="","",IF($P70=1,$J$10,IF($P70=2,$J$11,IF($P70=3,$J$12,IF($P70=4,$J$13,IF($P70=5,$J$14,IF($P70=6,$J$15)))))))</f>
        <v>0</v>
      </c>
      <c r="O70" s="107">
        <f>IF($P70="","",IF($P70=1,$K$10,IF($P70=2,$K$11,IF($P70=3,$K$12,IF($P70=4,$K$13,IF($P70=5,$K$14,IF($P70=6,$K$15)))))))</f>
        <v>0</v>
      </c>
      <c r="P70" s="108">
        <v>1</v>
      </c>
      <c r="Q70" s="8">
        <f t="shared" si="36"/>
        <v>2.12</v>
      </c>
      <c r="R70" s="8">
        <f t="shared" si="36"/>
        <v>0</v>
      </c>
      <c r="S70" s="8">
        <f t="shared" si="37"/>
        <v>7148.96</v>
      </c>
      <c r="T70" s="8">
        <f t="shared" si="38"/>
        <v>0</v>
      </c>
      <c r="V70" s="27"/>
      <c r="Z70" s="109"/>
    </row>
    <row r="71" spans="1:26" ht="33" x14ac:dyDescent="0.3">
      <c r="A71" s="46" t="s">
        <v>109</v>
      </c>
      <c r="B71" s="103" t="str">
        <f>IFERROR(VLOOKUP(C71,'[23]SINAPI MARÇO'!$A:$F,6,FALSE),IFERROR(VLOOKUP(C71,'[23]BANCO DE DADOS'!$A$3:$F$12008,2,FALSE),""))</f>
        <v>SINAPI MARÇO 2025</v>
      </c>
      <c r="C71" s="104">
        <v>93679</v>
      </c>
      <c r="D71" s="105" t="str">
        <f>IF(C71="","",IF(F71="","FALTA",LOOKUP($C71,'[23]E-FISCO'!$A$2:$A$12235,'[23]E-FISCO'!$B$2:$B$12235)))</f>
        <v>445400 - 6</v>
      </c>
      <c r="E71" s="4">
        <f>IF(C71="","",LOOKUP(C71,'[23]E-FISCO'!$A$2:$A$12235,'[23]E-FISCO'!$A$2:$A$12235))</f>
        <v>93679</v>
      </c>
      <c r="F71" s="4">
        <f t="shared" si="34"/>
        <v>93679</v>
      </c>
      <c r="G71" s="4" t="e">
        <f>IF(C71="","",LOOKUP(C71,#REF!,#REF!))</f>
        <v>#REF!</v>
      </c>
      <c r="H71" s="4" t="e">
        <f t="shared" si="35"/>
        <v>#REF!</v>
      </c>
      <c r="I71" s="5" t="str">
        <f>IFERROR(VLOOKUP(C71,'[23]SINAPI MARÇO'!$A:$E,2,FALSE),IFERROR(VLOOKUP(C71,'[23]BANCO DE DADOS'!$A$3:$F$12008,3,FALSE),""))</f>
        <v>EXECUÇÃO DE PASSEIO EM PISO INTERTRAVADO, COM BLOCO RETANGULAR COLORIDO DE 20 X 10 CM, ESPESSURA 6 CM. AF_10/2022</v>
      </c>
      <c r="J71" s="6" t="str">
        <f>IFERROR(VLOOKUP(C71,'[23]SINAPI MARÇO'!$A:$E,3,FALSE),IFERROR(VLOOKUP(C71,'[23]BANCO DE DADOS'!$A$3:$F$12008,4,FALSE),""))</f>
        <v>M2</v>
      </c>
      <c r="K71" s="106">
        <f>VLOOKUP(A71,'[23]MEMÓRIA LOTE SETENTRIONAL'!$1:$1048576,6,FALSE)</f>
        <v>4795.8999999999996</v>
      </c>
      <c r="L71" s="7">
        <f>IFERROR(VLOOKUP(C71,'[23]SINAPI MARÇO'!$A:$E,4,FALSE),IFERROR(VLOOKUP(C71,'[23]BANCO DE DADOS'!$A$3:$F$12008,5,FALSE),""))</f>
        <v>81.709999999999994</v>
      </c>
      <c r="M71" s="138"/>
      <c r="N71" s="107">
        <f>IF($P71="","",IF($P71=1,$J$10,IF($P71=2,$J$11,IF($P71=3,$J$12,IF($P71=4,$J$13,IF($P71=5,$J$14,IF($P71=6,$J$15)))))))</f>
        <v>0</v>
      </c>
      <c r="O71" s="107">
        <f>IF($P71="","",IF($P71=1,$K$10,IF($P71=2,$K$11,IF($P71=3,$K$12,IF($P71=4,$K$13,IF($P71=5,$K$14,IF($P71=6,$K$15)))))))</f>
        <v>0</v>
      </c>
      <c r="P71" s="108">
        <v>1</v>
      </c>
      <c r="Q71" s="8">
        <f t="shared" si="36"/>
        <v>81.709999999999994</v>
      </c>
      <c r="R71" s="8">
        <f t="shared" si="36"/>
        <v>0</v>
      </c>
      <c r="S71" s="8">
        <f t="shared" si="37"/>
        <v>391872.99</v>
      </c>
      <c r="T71" s="8">
        <f t="shared" si="38"/>
        <v>0</v>
      </c>
      <c r="Z71" s="109"/>
    </row>
    <row r="72" spans="1:26" ht="49.5" x14ac:dyDescent="0.3">
      <c r="A72" s="46" t="s">
        <v>110</v>
      </c>
      <c r="B72" s="103" t="str">
        <f>IFERROR(VLOOKUP(C72,'[23]SINAPI MARÇO'!$A:$F,6,FALSE),IFERROR(VLOOKUP(C72,'[23]BANCO DE DADOS'!$A$3:$F$12008,2,FALSE),""))</f>
        <v>SINAPI-I MARCO 2025</v>
      </c>
      <c r="C72" s="104">
        <v>105004</v>
      </c>
      <c r="D72" s="105" t="str">
        <f>IF(C72="","",IF(F72="","FALTA",LOOKUP($C72,'[23]E-FISCO'!$A$2:$A$12235,'[23]E-FISCO'!$B$2:$B$12235)))</f>
        <v>FALTA</v>
      </c>
      <c r="E72" s="4">
        <f>IF(C72="","",LOOKUP(C72,'[23]E-FISCO'!$A$2:$A$12235,'[23]E-FISCO'!$A$2:$A$12235))</f>
        <v>104790</v>
      </c>
      <c r="F72" s="4" t="str">
        <f t="shared" si="34"/>
        <v/>
      </c>
      <c r="G72" s="4" t="e">
        <f>IF(C72="","",LOOKUP(C72,#REF!,#REF!))</f>
        <v>#REF!</v>
      </c>
      <c r="H72" s="4" t="e">
        <f t="shared" si="35"/>
        <v>#REF!</v>
      </c>
      <c r="I72" s="5" t="str">
        <f>IFERROR(VLOOKUP(C72,'[23]SINAPI MARÇO'!$A:$E,2,FALSE),IFERROR(VLOOKUP(C72,'[23]BANCO DE DADOS'!$A$3:$F$12008,3,FALSE),""))</f>
        <v>RAMPA DE ACESSIBILIDADE EM CONCRETO MOLDADO IN LOCO, EM CALÇADA NOVA COM LARGURA MENOR À 3,00 M, FCK 25MPA, COM PISO PODOTÁTIL. AF_03/2024</v>
      </c>
      <c r="J72" s="6" t="str">
        <f>IFERROR(VLOOKUP(C72,'[23]SINAPI MARÇO'!$A:$E,3,FALSE),IFERROR(VLOOKUP(C72,'[23]BANCO DE DADOS'!$A$3:$F$12008,4,FALSE),""))</f>
        <v>M2</v>
      </c>
      <c r="K72" s="106">
        <f>VLOOKUP(A72,'[23]MEMÓRIA LOTE SETENTRIONAL'!$1:$1048576,6,FALSE)</f>
        <v>739.94</v>
      </c>
      <c r="L72" s="7">
        <f>IFERROR(VLOOKUP(C72,'[23]SINAPI MARÇO'!$A:$E,4,FALSE),IFERROR(VLOOKUP(C72,'[23]BANCO DE DADOS'!$A$3:$F$12008,5,FALSE),""))</f>
        <v>115.84</v>
      </c>
      <c r="M72" s="138"/>
      <c r="N72" s="107">
        <f>IF($P72="","",IF($P72=1,$J$10,IF($P72=2,$J$11,IF($P72=3,$J$12,IF($P72=4,$J$13,IF($P72=5,$J$14,IF($P72=6,$J$15)))))))</f>
        <v>0</v>
      </c>
      <c r="O72" s="107">
        <f>IF($P72="","",IF($P72=1,$K$10,IF($P72=2,$K$11,IF($P72=3,$K$12,IF($P72=4,$K$13,IF($P72=5,$K$14,IF($P72=6,$K$15)))))))</f>
        <v>0</v>
      </c>
      <c r="P72" s="108">
        <v>1</v>
      </c>
      <c r="Q72" s="8">
        <f t="shared" si="36"/>
        <v>115.84</v>
      </c>
      <c r="R72" s="8">
        <f t="shared" si="36"/>
        <v>0</v>
      </c>
      <c r="S72" s="8">
        <f t="shared" si="37"/>
        <v>85714.65</v>
      </c>
      <c r="T72" s="8">
        <f t="shared" si="38"/>
        <v>0</v>
      </c>
      <c r="Z72" s="109"/>
    </row>
    <row r="73" spans="1:26" x14ac:dyDescent="0.25">
      <c r="A73" s="97" t="s">
        <v>111</v>
      </c>
      <c r="B73" s="97"/>
      <c r="C73" s="98"/>
      <c r="D73" s="99"/>
      <c r="E73" s="99"/>
      <c r="F73" s="99"/>
      <c r="G73" s="99"/>
      <c r="H73" s="99"/>
      <c r="I73" s="3" t="s">
        <v>112</v>
      </c>
      <c r="J73" s="99"/>
      <c r="K73" s="100"/>
      <c r="L73" s="101"/>
      <c r="M73" s="139"/>
      <c r="N73" s="99"/>
      <c r="O73" s="99"/>
      <c r="P73" s="99"/>
      <c r="Q73" s="99"/>
      <c r="R73" s="99"/>
      <c r="S73" s="102">
        <f>SUM(S74:S95)</f>
        <v>1063308.1599999999</v>
      </c>
      <c r="T73" s="102">
        <f>SUM(T74:T95)</f>
        <v>0</v>
      </c>
      <c r="Z73" s="109"/>
    </row>
    <row r="74" spans="1:26" ht="33" x14ac:dyDescent="0.3">
      <c r="A74" s="46" t="s">
        <v>113</v>
      </c>
      <c r="B74" s="103" t="str">
        <f>IFERROR(VLOOKUP(C74,'[23]SINAPI MARÇO'!$A:$F,6,FALSE),IFERROR(VLOOKUP(C74,'[23]BANCO DE DADOS'!$A$3:$F$12008,2,FALSE),""))</f>
        <v>SINAPI MARÇO 2025</v>
      </c>
      <c r="C74" s="104">
        <v>94281</v>
      </c>
      <c r="D74" s="105" t="str">
        <f>IF(C74="","",IF(F74="","FALTA",LOOKUP($C74,'[23]E-FISCO'!$A$2:$A$12235,'[23]E-FISCO'!$B$2:$B$12235)))</f>
        <v>484031 - 3</v>
      </c>
      <c r="E74" s="4">
        <f>IF(C74="","",LOOKUP(C74,'[23]E-FISCO'!$A$2:$A$12235,'[23]E-FISCO'!$A$2:$A$12235))</f>
        <v>94281</v>
      </c>
      <c r="F74" s="4">
        <f t="shared" ref="F74:F79" si="39">IF(C74=E74,C74,"")</f>
        <v>94281</v>
      </c>
      <c r="G74" s="4" t="e">
        <f>IF(C74="","",LOOKUP(C74,#REF!,#REF!))</f>
        <v>#REF!</v>
      </c>
      <c r="H74" s="4" t="e">
        <f t="shared" ref="H74:H79" si="40">IF(C74=G74,C74,"")</f>
        <v>#REF!</v>
      </c>
      <c r="I74" s="5" t="str">
        <f>IFERROR(VLOOKUP(C74,'[23]SINAPI MARÇO'!$A:$E,2,FALSE),IFERROR(VLOOKUP(C74,'[23]BANCO DE DADOS'!$A$3:$F$12008,3,FALSE),""))</f>
        <v>EXECUÇÃO DE SARJETA DE CONCRETO USINADO, MOLDADA  IN LOCO  EM TRECHO RETO, 30 CM BASE X 15 CM ALTURA. AF_01/2024</v>
      </c>
      <c r="J74" s="6" t="str">
        <f>IFERROR(VLOOKUP(C74,'[23]SINAPI MARÇO'!$A:$E,3,FALSE),IFERROR(VLOOKUP(C74,'[23]BANCO DE DADOS'!$A$3:$F$12008,4,FALSE),""))</f>
        <v>M</v>
      </c>
      <c r="K74" s="106">
        <f>VLOOKUP(A74,'[23]MEMÓRIA LOTE SETENTRIONAL'!$1:$1048576,6,FALSE)</f>
        <v>5138.46</v>
      </c>
      <c r="L74" s="7">
        <f>IFERROR(VLOOKUP(C74,'[23]SINAPI MARÇO'!$A:$E,4,FALSE),IFERROR(VLOOKUP(C74,'[23]BANCO DE DADOS'!$A$3:$F$12008,5,FALSE),""))</f>
        <v>41.94</v>
      </c>
      <c r="M74" s="138"/>
      <c r="N74" s="107">
        <f>IF($P74="","",IF($P74=1,$J$10,IF($P74=2,$J$11,IF($P74=3,$J$12,IF($P74=4,$J$13,IF($P74=5,$J$14,IF($P74=6,$J$15)))))))</f>
        <v>0</v>
      </c>
      <c r="O74" s="107">
        <f>IF($P74="","",IF($P74=1,$K$10,IF($P74=2,$K$11,IF($P74=3,$K$12,IF($P74=4,$K$13,IF($P74=5,$K$14,IF($P74=6,$K$15)))))))</f>
        <v>0</v>
      </c>
      <c r="P74" s="108">
        <v>1</v>
      </c>
      <c r="Q74" s="8">
        <f t="shared" ref="Q74:R79" si="41">IF($K74="","",ROUND((L74*N74)+L74,2))</f>
        <v>41.94</v>
      </c>
      <c r="R74" s="8">
        <f t="shared" si="41"/>
        <v>0</v>
      </c>
      <c r="S74" s="8">
        <f t="shared" ref="S74:S79" si="42">IF($K74="","",ROUND(Q74*K74,2))</f>
        <v>215507.01</v>
      </c>
      <c r="T74" s="8">
        <f t="shared" ref="T74:T79" si="43">IF($K74="","",ROUND(R74*K74,2))</f>
        <v>0</v>
      </c>
      <c r="Z74" s="109"/>
    </row>
    <row r="75" spans="1:26" ht="33" x14ac:dyDescent="0.3">
      <c r="A75" s="46" t="s">
        <v>114</v>
      </c>
      <c r="B75" s="103" t="str">
        <f>IFERROR(VLOOKUP(C75,'[23]SINAPI MARÇO'!$A:$F,6,FALSE),IFERROR(VLOOKUP(C75,'[23]BANCO DE DADOS'!$A$3:$F$12008,2,FALSE),""))</f>
        <v>SINAPI MARÇO 2025</v>
      </c>
      <c r="C75" s="104">
        <v>94282</v>
      </c>
      <c r="D75" s="105" t="str">
        <f>IF(C75="","",IF(F75="","FALTA",LOOKUP($C75,'[23]E-FISCO'!$A$2:$A$12235,'[23]E-FISCO'!$B$2:$B$12235)))</f>
        <v>FALTA</v>
      </c>
      <c r="E75" s="4">
        <f>IF(C75="","",LOOKUP(C75,'[23]E-FISCO'!$A$2:$A$12235,'[23]E-FISCO'!$A$2:$A$12235))</f>
        <v>94281</v>
      </c>
      <c r="F75" s="4" t="str">
        <f t="shared" si="39"/>
        <v/>
      </c>
      <c r="G75" s="4" t="e">
        <f>IF(C75="","",LOOKUP(C75,#REF!,#REF!))</f>
        <v>#REF!</v>
      </c>
      <c r="H75" s="4" t="e">
        <f t="shared" si="40"/>
        <v>#REF!</v>
      </c>
      <c r="I75" s="5" t="str">
        <f>IFERROR(VLOOKUP(C75,'[23]SINAPI MARÇO'!$A:$E,2,FALSE),IFERROR(VLOOKUP(C75,'[23]BANCO DE DADOS'!$A$3:$F$12008,3,FALSE),""))</f>
        <v>EXECUÇÃO DE SARJETA DE CONCRETO USINADO, MOLDADA  IN LOCO  EM TRECHO CURVO, 30 CM BASE X 15 CM ALTURA. AF_01/2024</v>
      </c>
      <c r="J75" s="6" t="str">
        <f>IFERROR(VLOOKUP(C75,'[23]SINAPI MARÇO'!$A:$E,3,FALSE),IFERROR(VLOOKUP(C75,'[23]BANCO DE DADOS'!$A$3:$F$12008,4,FALSE),""))</f>
        <v>M</v>
      </c>
      <c r="K75" s="106">
        <f>VLOOKUP(A75,'[23]MEMÓRIA LOTE SETENTRIONAL'!$1:$1048576,6,FALSE)</f>
        <v>570.94000000000005</v>
      </c>
      <c r="L75" s="7">
        <f>IFERROR(VLOOKUP(C75,'[23]SINAPI MARÇO'!$A:$E,4,FALSE),IFERROR(VLOOKUP(C75,'[23]BANCO DE DADOS'!$A$3:$F$12008,5,FALSE),""))</f>
        <v>48.98</v>
      </c>
      <c r="M75" s="138"/>
      <c r="N75" s="107">
        <f>IF($P75="","",IF($P75=1,$J$10,IF($P75=2,$J$11,IF($P75=3,$J$12,IF($P75=4,$J$13,IF($P75=5,$J$14,IF($P75=6,$J$15)))))))</f>
        <v>0</v>
      </c>
      <c r="O75" s="107">
        <f>IF($P75="","",IF($P75=1,$K$10,IF($P75=2,$K$11,IF($P75=3,$K$12,IF($P75=4,$K$13,IF($P75=5,$K$14,IF($P75=6,$K$15)))))))</f>
        <v>0</v>
      </c>
      <c r="P75" s="108">
        <v>1</v>
      </c>
      <c r="Q75" s="8">
        <f t="shared" si="41"/>
        <v>48.98</v>
      </c>
      <c r="R75" s="8">
        <f t="shared" si="41"/>
        <v>0</v>
      </c>
      <c r="S75" s="8">
        <f t="shared" si="42"/>
        <v>27964.639999999999</v>
      </c>
      <c r="T75" s="8">
        <f t="shared" si="43"/>
        <v>0</v>
      </c>
      <c r="Z75" s="109"/>
    </row>
    <row r="76" spans="1:26" ht="49.5" x14ac:dyDescent="0.3">
      <c r="A76" s="46" t="s">
        <v>115</v>
      </c>
      <c r="B76" s="103" t="str">
        <f>IFERROR(VLOOKUP(C76,'[23]SINAPI MARÇO'!$A:$F,6,FALSE),IFERROR(VLOOKUP(C76,'[23]BANCO DE DADOS'!$A$3:$F$12008,2,FALSE),""))</f>
        <v>SINAPI MARÇO 2025</v>
      </c>
      <c r="C76" s="104">
        <v>94273</v>
      </c>
      <c r="D76" s="105" t="str">
        <f>IF(C76="","",IF(F76="","FALTA",LOOKUP($C76,'[23]E-FISCO'!$A$2:$A$12235,'[23]E-FISCO'!$B$2:$B$12235)))</f>
        <v>440498 - 0</v>
      </c>
      <c r="E76" s="4">
        <f>IF(C76="","",LOOKUP(C76,'[23]E-FISCO'!$A$2:$A$12235,'[23]E-FISCO'!$A$2:$A$12235))</f>
        <v>94273</v>
      </c>
      <c r="F76" s="4">
        <f t="shared" si="39"/>
        <v>94273</v>
      </c>
      <c r="G76" s="4" t="e">
        <f>IF(C76="","",LOOKUP(C76,#REF!,#REF!))</f>
        <v>#REF!</v>
      </c>
      <c r="H76" s="4" t="e">
        <f t="shared" si="40"/>
        <v>#REF!</v>
      </c>
      <c r="I76" s="5" t="str">
        <f>IFERROR(VLOOKUP(C76,'[23]SINAPI MARÇO'!$A:$E,2,FALSE),IFERROR(VLOOKUP(C76,'[23]BANCO DE DADOS'!$A$3:$F$12008,3,FALSE),""))</f>
        <v>ASSENTAMENTO DE GUIA (MEIO-FIO) EM TRECHO RETO, CONFECCIONADA EM CONCRETO PRÉ-FABRICADO, DIMENSÕES 100X15X13X30 CM (COMPRIMENTO X BASE INFERIOR X BASE SUPERIOR X ALTURA). AF_01/2024</v>
      </c>
      <c r="J76" s="6" t="str">
        <f>IFERROR(VLOOKUP(C76,'[23]SINAPI MARÇO'!$A:$E,3,FALSE),IFERROR(VLOOKUP(C76,'[23]BANCO DE DADOS'!$A$3:$F$12008,4,FALSE),""))</f>
        <v>M</v>
      </c>
      <c r="K76" s="106">
        <f>VLOOKUP(A76,'[23]MEMÓRIA LOTE SETENTRIONAL'!$1:$1048576,6,FALSE)</f>
        <v>6851.28</v>
      </c>
      <c r="L76" s="7">
        <f>IFERROR(VLOOKUP(C76,'[23]SINAPI MARÇO'!$A:$E,4,FALSE),IFERROR(VLOOKUP(C76,'[23]BANCO DE DADOS'!$A$3:$F$12008,5,FALSE),""))</f>
        <v>50.31</v>
      </c>
      <c r="M76" s="138"/>
      <c r="N76" s="107">
        <f>IF($P76="","",IF($P76=1,$J$10,IF($P76=2,$J$11,IF($P76=3,$J$12,IF($P76=4,$J$13,IF($P76=5,$J$14,IF($P76=6,$J$15)))))))</f>
        <v>0</v>
      </c>
      <c r="O76" s="107">
        <f>IF($P76="","",IF($P76=1,$K$10,IF($P76=2,$K$11,IF($P76=3,$K$12,IF($P76=4,$K$13,IF($P76=5,$K$14,IF($P76=6,$K$15)))))))</f>
        <v>0</v>
      </c>
      <c r="P76" s="108">
        <v>1</v>
      </c>
      <c r="Q76" s="8">
        <f t="shared" si="41"/>
        <v>50.31</v>
      </c>
      <c r="R76" s="8">
        <f t="shared" si="41"/>
        <v>0</v>
      </c>
      <c r="S76" s="8">
        <f t="shared" si="42"/>
        <v>344687.9</v>
      </c>
      <c r="T76" s="8">
        <f t="shared" si="43"/>
        <v>0</v>
      </c>
      <c r="Z76" s="109"/>
    </row>
    <row r="77" spans="1:26" ht="49.5" x14ac:dyDescent="0.3">
      <c r="A77" s="46" t="s">
        <v>116</v>
      </c>
      <c r="B77" s="103" t="str">
        <f>IFERROR(VLOOKUP(C77,'[23]SINAPI MARÇO'!$A:$F,6,FALSE),IFERROR(VLOOKUP(C77,'[23]BANCO DE DADOS'!$A$3:$F$12008,2,FALSE),""))</f>
        <v>SINAPI MARÇO 2025</v>
      </c>
      <c r="C77" s="104">
        <v>94274</v>
      </c>
      <c r="D77" s="105" t="str">
        <f>IF(C77="","",IF(F77="","FALTA",LOOKUP($C77,'[23]E-FISCO'!$A$2:$A$12235,'[23]E-FISCO'!$B$2:$B$12235)))</f>
        <v>464698 - 3</v>
      </c>
      <c r="E77" s="4">
        <f>IF(C77="","",LOOKUP(C77,'[23]E-FISCO'!$A$2:$A$12235,'[23]E-FISCO'!$A$2:$A$12235))</f>
        <v>94274</v>
      </c>
      <c r="F77" s="4">
        <f t="shared" si="39"/>
        <v>94274</v>
      </c>
      <c r="G77" s="4" t="e">
        <f>IF(C77="","",LOOKUP(C77,#REF!,#REF!))</f>
        <v>#REF!</v>
      </c>
      <c r="H77" s="4" t="e">
        <f t="shared" si="40"/>
        <v>#REF!</v>
      </c>
      <c r="I77" s="5" t="str">
        <f>IFERROR(VLOOKUP(C77,'[23]SINAPI MARÇO'!$A:$E,2,FALSE),IFERROR(VLOOKUP(C77,'[23]BANCO DE DADOS'!$A$3:$F$12008,3,FALSE),""))</f>
        <v>ASSENTAMENTO DE GUIA (MEIO-FIO) EM TRECHO CURVO, CONFECCIONADA EM CONCRETO PRÉ-FABRICADO, DIMENSÕES 100X15X13X30 CM (COMPRIMENTO X BASE INFERIOR X BASE SUPERIOR X ALTURA). AF_01/2024</v>
      </c>
      <c r="J77" s="6" t="str">
        <f>IFERROR(VLOOKUP(C77,'[23]SINAPI MARÇO'!$A:$E,3,FALSE),IFERROR(VLOOKUP(C77,'[23]BANCO DE DADOS'!$A$3:$F$12008,4,FALSE),""))</f>
        <v>M</v>
      </c>
      <c r="K77" s="106">
        <f>VLOOKUP(A77,'[23]MEMÓRIA LOTE SETENTRIONAL'!$1:$1048576,6,FALSE)</f>
        <v>570.94000000000005</v>
      </c>
      <c r="L77" s="7">
        <f>IFERROR(VLOOKUP(C77,'[23]SINAPI MARÇO'!$A:$E,4,FALSE),IFERROR(VLOOKUP(C77,'[23]BANCO DE DADOS'!$A$3:$F$12008,5,FALSE),""))</f>
        <v>52.98</v>
      </c>
      <c r="M77" s="138"/>
      <c r="N77" s="107">
        <f>IF($P77="","",IF($P77=1,$J$10,IF($P77=2,$J$11,IF($P77=3,$J$12,IF($P77=4,$J$13,IF($P77=5,$J$14,IF($P77=6,$J$15)))))))</f>
        <v>0</v>
      </c>
      <c r="O77" s="107">
        <f>IF($P77="","",IF($P77=1,$K$10,IF($P77=2,$K$11,IF($P77=3,$K$12,IF($P77=4,$K$13,IF($P77=5,$K$14,IF($P77=6,$K$15)))))))</f>
        <v>0</v>
      </c>
      <c r="P77" s="108">
        <v>1</v>
      </c>
      <c r="Q77" s="8">
        <f t="shared" si="41"/>
        <v>52.98</v>
      </c>
      <c r="R77" s="8">
        <f t="shared" si="41"/>
        <v>0</v>
      </c>
      <c r="S77" s="8">
        <f t="shared" si="42"/>
        <v>30248.400000000001</v>
      </c>
      <c r="T77" s="8">
        <f t="shared" si="43"/>
        <v>0</v>
      </c>
      <c r="Z77" s="109"/>
    </row>
    <row r="78" spans="1:26" x14ac:dyDescent="0.3">
      <c r="A78" s="46" t="s">
        <v>117</v>
      </c>
      <c r="B78" s="103" t="str">
        <f>IFERROR(VLOOKUP(C78,'[23]SINAPI MARÇO'!$A:$F,6,FALSE),IFERROR(VLOOKUP(C78,'[23]BANCO DE DADOS'!$A$3:$F$12008,2,FALSE),""))</f>
        <v>SINAPI MARÇO 2025</v>
      </c>
      <c r="C78" s="104">
        <v>102498</v>
      </c>
      <c r="D78" s="105" t="str">
        <f>IF(C78="","",IF(F78="","FALTA",LOOKUP($C78,'[23]E-FISCO'!$A$2:$A$12235,'[23]E-FISCO'!$B$2:$B$12235)))</f>
        <v>566332 - 6</v>
      </c>
      <c r="E78" s="4">
        <f>IF(C78="","",LOOKUP(C78,'[23]E-FISCO'!$A$2:$A$12235,'[23]E-FISCO'!$A$2:$A$12235))</f>
        <v>102498</v>
      </c>
      <c r="F78" s="4">
        <f t="shared" si="39"/>
        <v>102498</v>
      </c>
      <c r="G78" s="4" t="e">
        <f>IF(C78="","",LOOKUP(C78,#REF!,#REF!))</f>
        <v>#REF!</v>
      </c>
      <c r="H78" s="4" t="e">
        <f t="shared" si="40"/>
        <v>#REF!</v>
      </c>
      <c r="I78" s="5" t="str">
        <f>IFERROR(VLOOKUP(C78,'[23]SINAPI MARÇO'!$A:$E,2,FALSE),IFERROR(VLOOKUP(C78,'[23]BANCO DE DADOS'!$A$3:$F$12008,3,FALSE),""))</f>
        <v>PINTURA DE MEIO-FIO COM TINTA BRANCA A BASE DE CAL (CAIAÇÃO). AF_05/2021</v>
      </c>
      <c r="J78" s="6" t="str">
        <f>IFERROR(VLOOKUP(C78,'[23]SINAPI MARÇO'!$A:$E,3,FALSE),IFERROR(VLOOKUP(C78,'[23]BANCO DE DADOS'!$A$3:$F$12008,4,FALSE),""))</f>
        <v>M</v>
      </c>
      <c r="K78" s="106">
        <f>VLOOKUP(A78,'[23]MEMÓRIA LOTE SETENTRIONAL'!$1:$1048576,6,FALSE)</f>
        <v>5709.4</v>
      </c>
      <c r="L78" s="7">
        <f>IFERROR(VLOOKUP(C78,'[23]SINAPI MARÇO'!$A:$E,4,FALSE),IFERROR(VLOOKUP(C78,'[23]BANCO DE DADOS'!$A$3:$F$12008,5,FALSE),""))</f>
        <v>1.65</v>
      </c>
      <c r="M78" s="138"/>
      <c r="N78" s="107">
        <f>IF($P78="","",IF($P78=1,$J$10,IF($P78=2,$J$11,IF($P78=3,$J$12,IF($P78=4,$J$13,IF($P78=5,$J$14,IF($P78=6,$J$15)))))))</f>
        <v>0</v>
      </c>
      <c r="O78" s="107">
        <f>IF($P78="","",IF($P78=1,$K$10,IF($P78=2,$K$11,IF($P78=3,$K$12,IF($P78=4,$K$13,IF($P78=5,$K$14,IF($P78=6,$K$15)))))))</f>
        <v>0</v>
      </c>
      <c r="P78" s="108">
        <v>1</v>
      </c>
      <c r="Q78" s="8">
        <f t="shared" si="41"/>
        <v>1.65</v>
      </c>
      <c r="R78" s="8">
        <f t="shared" si="41"/>
        <v>0</v>
      </c>
      <c r="S78" s="8">
        <f t="shared" si="42"/>
        <v>9420.51</v>
      </c>
      <c r="T78" s="8">
        <f t="shared" si="43"/>
        <v>0</v>
      </c>
      <c r="Z78" s="109"/>
    </row>
    <row r="79" spans="1:26" x14ac:dyDescent="0.3">
      <c r="A79" s="46" t="s">
        <v>118</v>
      </c>
      <c r="B79" s="103" t="str">
        <f>IFERROR(VLOOKUP(C79,'[23]SINAPI MARÇO'!$A:$F,6,FALSE),IFERROR(VLOOKUP(C79,'[23]BANCO DE DADOS'!$A$3:$F$12008,2,FALSE),""))</f>
        <v>SICRO JAN / 25</v>
      </c>
      <c r="C79" s="104">
        <v>4915708</v>
      </c>
      <c r="D79" s="105" t="str">
        <f>IF(C79="","",IF(F79="","FALTA",LOOKUP($C79,'[23]E-FISCO'!$A$2:$A$12235,'[23]E-FISCO'!$B$2:$B$12235)))</f>
        <v>FALTA</v>
      </c>
      <c r="E79" s="4">
        <f>IF(C79="","",LOOKUP(C79,'[23]E-FISCO'!$A$2:$A$12235,'[23]E-FISCO'!$A$2:$A$12235))</f>
        <v>4915632</v>
      </c>
      <c r="F79" s="4" t="str">
        <f t="shared" si="39"/>
        <v/>
      </c>
      <c r="G79" s="4" t="e">
        <f>IF(C79="","",LOOKUP(C79,#REF!,#REF!))</f>
        <v>#REF!</v>
      </c>
      <c r="H79" s="4" t="e">
        <f t="shared" si="40"/>
        <v>#REF!</v>
      </c>
      <c r="I79" s="5" t="str">
        <f>IFERROR(VLOOKUP(C79,'[23]SINAPI MARÇO'!$A:$E,2,FALSE),IFERROR(VLOOKUP(C79,'[23]BANCO DE DADOS'!$A$3:$F$12008,3,FALSE),""))</f>
        <v>LIMPEZA DE SARJETA E MEIO-FIO</v>
      </c>
      <c r="J79" s="6" t="str">
        <f>IFERROR(VLOOKUP(C79,'[23]SINAPI MARÇO'!$A:$E,3,FALSE),IFERROR(VLOOKUP(C79,'[23]BANCO DE DADOS'!$A$3:$F$12008,4,FALSE),""))</f>
        <v>M</v>
      </c>
      <c r="K79" s="106">
        <f>VLOOKUP(A79,'[23]MEMÓRIA LOTE SETENTRIONAL'!$1:$1048576,6,FALSE)</f>
        <v>11418.8</v>
      </c>
      <c r="L79" s="7">
        <f>IFERROR(VLOOKUP(C79,'[23]SINAPI MARÇO'!$A:$E,4,FALSE),IFERROR(VLOOKUP(C79,'[23]BANCO DE DADOS'!$A$3:$F$12008,5,FALSE),""))</f>
        <v>0.68</v>
      </c>
      <c r="M79" s="138"/>
      <c r="N79" s="107">
        <f>IF($P79="","",IF($P79=1,$J$10,IF($P79=2,$J$11,IF($P79=3,$J$12,IF($P79=4,$J$13,IF($P79=5,$J$14,IF($P79=6,$J$15)))))))</f>
        <v>0</v>
      </c>
      <c r="O79" s="107">
        <f>IF($P79="","",IF($P79=1,$K$10,IF($P79=2,$K$11,IF($P79=3,$K$12,IF($P79=4,$K$13,IF($P79=5,$K$14,IF($P79=6,$K$15)))))))</f>
        <v>0</v>
      </c>
      <c r="P79" s="108">
        <v>1</v>
      </c>
      <c r="Q79" s="8">
        <f t="shared" si="41"/>
        <v>0.68</v>
      </c>
      <c r="R79" s="8">
        <f t="shared" si="41"/>
        <v>0</v>
      </c>
      <c r="S79" s="8">
        <f t="shared" si="42"/>
        <v>7764.78</v>
      </c>
      <c r="T79" s="8">
        <f t="shared" si="43"/>
        <v>0</v>
      </c>
      <c r="Z79" s="109"/>
    </row>
    <row r="80" spans="1:26" ht="33" x14ac:dyDescent="0.3">
      <c r="A80" s="46" t="s">
        <v>119</v>
      </c>
      <c r="B80" s="103" t="str">
        <f>IFERROR(VLOOKUP(C80,'[23]SINAPI MARÇO'!$A:$F,6,FALSE),IFERROR(VLOOKUP(C80,'[23]BANCO DE DADOS'!$A$3:$F$12008,2,FALSE),""))</f>
        <v>SINAPI-I MARCO 2025</v>
      </c>
      <c r="C80" s="104">
        <v>7761</v>
      </c>
      <c r="D80" s="105" t="str">
        <f>IF(C80="","",IF(F80="","FALTA",LOOKUP($C80,'[23]E-FISCO'!$A$2:$A$12235,'[23]E-FISCO'!$B$2:$B$12235)))</f>
        <v>FALTA</v>
      </c>
      <c r="E80" s="4">
        <f>IF(C80="","",LOOKUP(C80,'[23]E-FISCO'!$A$2:$A$12235,'[23]E-FISCO'!$A$2:$A$12235))</f>
        <v>7696</v>
      </c>
      <c r="F80" s="4" t="str">
        <f t="shared" si="34"/>
        <v/>
      </c>
      <c r="G80" s="4" t="e">
        <f>IF(C80="","",LOOKUP(C80,#REF!,#REF!))</f>
        <v>#REF!</v>
      </c>
      <c r="H80" s="4" t="e">
        <f t="shared" si="35"/>
        <v>#REF!</v>
      </c>
      <c r="I80" s="5" t="str">
        <f>IFERROR(VLOOKUP(C80,'[23]SINAPI MARÇO'!$A:$E,2,FALSE),IFERROR(VLOOKUP(C80,'[23]BANCO DE DADOS'!$A$3:$F$12008,3,FALSE),""))</f>
        <v>TUBO DE CONCRETO ARMADO PARA AGUAS PLUVIAIS, CLASSE PA-2, COM ENCAIXE PONTA E BOLSA, DIAMETRO NOMINAL DE 400 MM</v>
      </c>
      <c r="J80" s="6" t="str">
        <f>IFERROR(VLOOKUP(C80,'[23]SINAPI MARÇO'!$A:$E,3,FALSE),IFERROR(VLOOKUP(C80,'[23]BANCO DE DADOS'!$A$3:$F$12008,4,FALSE),""))</f>
        <v>M</v>
      </c>
      <c r="K80" s="106">
        <f>VLOOKUP(A80,'[23]MEMÓRIA LOTE SETENTRIONAL'!$1:$1048576,6,FALSE)</f>
        <v>142.74</v>
      </c>
      <c r="L80" s="7">
        <f>IFERROR(VLOOKUP(C80,'[23]SINAPI MARÇO'!$A:$E,4,FALSE),IFERROR(VLOOKUP(C80,'[23]BANCO DE DADOS'!$A$3:$F$12008,5,FALSE),""))</f>
        <v>101.05</v>
      </c>
      <c r="M80" s="138"/>
      <c r="N80" s="107">
        <f>IF($P80="","",IF($P80=1,$J$10,IF($P80=2,$J$11,IF($P80=3,$J$12,IF($P80=4,$J$13,IF($P80=5,$J$14,IF($P80=6,$J$15)))))))</f>
        <v>0</v>
      </c>
      <c r="O80" s="107">
        <f>IF($P80="","",IF($P80=1,$K$10,IF($P80=2,$K$11,IF($P80=3,$K$12,IF($P80=4,$K$13,IF($P80=5,$K$14,IF($P80=6,$K$15)))))))</f>
        <v>0</v>
      </c>
      <c r="P80" s="108">
        <v>5</v>
      </c>
      <c r="Q80" s="8">
        <f t="shared" si="36"/>
        <v>101.05</v>
      </c>
      <c r="R80" s="8">
        <f t="shared" si="36"/>
        <v>0</v>
      </c>
      <c r="S80" s="8">
        <f t="shared" si="37"/>
        <v>14423.88</v>
      </c>
      <c r="T80" s="8">
        <f t="shared" si="38"/>
        <v>0</v>
      </c>
      <c r="Z80" s="109"/>
    </row>
    <row r="81" spans="1:26" ht="49.5" x14ac:dyDescent="0.3">
      <c r="A81" s="46" t="s">
        <v>120</v>
      </c>
      <c r="B81" s="103" t="str">
        <f>IFERROR(VLOOKUP(C81,'[23]SINAPI MARÇO'!$A:$F,6,FALSE),IFERROR(VLOOKUP(C81,'[23]BANCO DE DADOS'!$A$3:$F$12008,2,FALSE),""))</f>
        <v>SINAPI MARÇO 2025</v>
      </c>
      <c r="C81" s="104">
        <v>92809</v>
      </c>
      <c r="D81" s="105" t="str">
        <f>IF(C81="","",IF(F81="","FALTA",LOOKUP($C81,'[23]E-FISCO'!$A$2:$A$12235,'[23]E-FISCO'!$B$2:$B$12235)))</f>
        <v>FALTA</v>
      </c>
      <c r="E81" s="4">
        <f>IF(C81="","",LOOKUP(C81,'[23]E-FISCO'!$A$2:$A$12235,'[23]E-FISCO'!$A$2:$A$12235))</f>
        <v>92804</v>
      </c>
      <c r="F81" s="4" t="str">
        <f t="shared" si="34"/>
        <v/>
      </c>
      <c r="G81" s="4" t="e">
        <f>IF(C81="","",LOOKUP(C81,#REF!,#REF!))</f>
        <v>#REF!</v>
      </c>
      <c r="H81" s="4" t="e">
        <f t="shared" si="35"/>
        <v>#REF!</v>
      </c>
      <c r="I81" s="5" t="str">
        <f>IFERROR(VLOOKUP(C81,'[23]SINAPI MARÇO'!$A:$E,2,FALSE),IFERROR(VLOOKUP(C81,'[23]BANCO DE DADOS'!$A$3:$F$12008,3,FALSE),""))</f>
        <v>ASSENTAMENTO DE TUBO DE CONCRETO PARA REDES COLETORAS DE ÁGUAS PLUVIAIS, DIÂMETRO DE 400 MM, JUNTA RÍGIDA, INSTALADO EM LOCAL COM BAIXO NÍVEL DE INTERFERÊNCIAS (NÃO INCLUI FORNECIMENTO). AF_03/2024</v>
      </c>
      <c r="J81" s="6" t="str">
        <f>IFERROR(VLOOKUP(C81,'[23]SINAPI MARÇO'!$A:$E,3,FALSE),IFERROR(VLOOKUP(C81,'[23]BANCO DE DADOS'!$A$3:$F$12008,4,FALSE),""))</f>
        <v>M</v>
      </c>
      <c r="K81" s="106">
        <f>VLOOKUP(A81,'[23]MEMÓRIA LOTE SETENTRIONAL'!$1:$1048576,6,FALSE)</f>
        <v>142.74</v>
      </c>
      <c r="L81" s="7">
        <f>IFERROR(VLOOKUP(C81,'[23]SINAPI MARÇO'!$A:$E,4,FALSE),IFERROR(VLOOKUP(C81,'[23]BANCO DE DADOS'!$A$3:$F$12008,5,FALSE),""))</f>
        <v>32.520000000000003</v>
      </c>
      <c r="M81" s="138"/>
      <c r="N81" s="107">
        <f>IF($P81="","",IF($P81=1,$J$10,IF($P81=2,$J$11,IF($P81=3,$J$12,IF($P81=4,$J$13,IF($P81=5,$J$14,IF($P81=6,$J$15)))))))</f>
        <v>0</v>
      </c>
      <c r="O81" s="107">
        <f>IF($P81="","",IF($P81=1,$K$10,IF($P81=2,$K$11,IF($P81=3,$K$12,IF($P81=4,$K$13,IF($P81=5,$K$14,IF($P81=6,$K$15)))))))</f>
        <v>0</v>
      </c>
      <c r="P81" s="108">
        <v>1</v>
      </c>
      <c r="Q81" s="8">
        <f t="shared" si="36"/>
        <v>32.520000000000003</v>
      </c>
      <c r="R81" s="8">
        <f t="shared" si="36"/>
        <v>0</v>
      </c>
      <c r="S81" s="8">
        <f t="shared" si="37"/>
        <v>4641.8999999999996</v>
      </c>
      <c r="T81" s="8">
        <f t="shared" si="38"/>
        <v>0</v>
      </c>
      <c r="Z81" s="109"/>
    </row>
    <row r="82" spans="1:26" ht="33" x14ac:dyDescent="0.3">
      <c r="A82" s="46" t="s">
        <v>121</v>
      </c>
      <c r="B82" s="103" t="str">
        <f>IFERROR(VLOOKUP(C82,'[23]SINAPI MARÇO'!$A:$F,6,FALSE),IFERROR(VLOOKUP(C82,'[23]BANCO DE DADOS'!$A$3:$F$12008,2,FALSE),""))</f>
        <v>SINAPI-I MARCO 2025</v>
      </c>
      <c r="C82" s="104">
        <v>7762</v>
      </c>
      <c r="D82" s="105" t="str">
        <f>IF(C82="","",IF(F82="","FALTA",LOOKUP($C82,'[23]E-FISCO'!$A$2:$A$12235,'[23]E-FISCO'!$B$2:$B$12235)))</f>
        <v>FALTA</v>
      </c>
      <c r="E82" s="4">
        <f>IF(C82="","",LOOKUP(C82,'[23]E-FISCO'!$A$2:$A$12235,'[23]E-FISCO'!$A$2:$A$12235))</f>
        <v>7696</v>
      </c>
      <c r="F82" s="4" t="str">
        <f t="shared" si="34"/>
        <v/>
      </c>
      <c r="G82" s="4" t="e">
        <f>IF(C82="","",LOOKUP(C82,#REF!,#REF!))</f>
        <v>#REF!</v>
      </c>
      <c r="H82" s="4" t="e">
        <f t="shared" si="35"/>
        <v>#REF!</v>
      </c>
      <c r="I82" s="5" t="str">
        <f>IFERROR(VLOOKUP(C82,'[23]SINAPI MARÇO'!$A:$E,2,FALSE),IFERROR(VLOOKUP(C82,'[23]BANCO DE DADOS'!$A$3:$F$12008,3,FALSE),""))</f>
        <v>TUBO DE CONCRETO ARMADO PARA AGUAS PLUVIAIS, CLASSE PA-2, COM ENCAIXE PONTA E BOLSA, DIAMETRO NOMINAL DE 600 MM</v>
      </c>
      <c r="J82" s="6" t="str">
        <f>IFERROR(VLOOKUP(C82,'[23]SINAPI MARÇO'!$A:$E,3,FALSE),IFERROR(VLOOKUP(C82,'[23]BANCO DE DADOS'!$A$3:$F$12008,4,FALSE),""))</f>
        <v>M</v>
      </c>
      <c r="K82" s="106">
        <f>VLOOKUP(A82,'[23]MEMÓRIA LOTE SETENTRIONAL'!$1:$1048576,6,FALSE)</f>
        <v>142.74</v>
      </c>
      <c r="L82" s="7">
        <f>IFERROR(VLOOKUP(C82,'[23]SINAPI MARÇO'!$A:$E,4,FALSE),IFERROR(VLOOKUP(C82,'[23]BANCO DE DADOS'!$A$3:$F$12008,5,FALSE),""))</f>
        <v>160.51</v>
      </c>
      <c r="M82" s="138"/>
      <c r="N82" s="107">
        <f>IF($P82="","",IF($P82=1,$J$10,IF($P82=2,$J$11,IF($P82=3,$J$12,IF($P82=4,$J$13,IF($P82=5,$J$14,IF($P82=6,$J$15)))))))</f>
        <v>0</v>
      </c>
      <c r="O82" s="107">
        <f>IF($P82="","",IF($P82=1,$K$10,IF($P82=2,$K$11,IF($P82=3,$K$12,IF($P82=4,$K$13,IF($P82=5,$K$14,IF($P82=6,$K$15)))))))</f>
        <v>0</v>
      </c>
      <c r="P82" s="108">
        <v>5</v>
      </c>
      <c r="Q82" s="8">
        <f t="shared" si="36"/>
        <v>160.51</v>
      </c>
      <c r="R82" s="8">
        <f t="shared" si="36"/>
        <v>0</v>
      </c>
      <c r="S82" s="8">
        <f t="shared" si="37"/>
        <v>22911.200000000001</v>
      </c>
      <c r="T82" s="8">
        <f t="shared" si="38"/>
        <v>0</v>
      </c>
      <c r="Z82" s="109"/>
    </row>
    <row r="83" spans="1:26" ht="49.5" x14ac:dyDescent="0.3">
      <c r="A83" s="46" t="s">
        <v>122</v>
      </c>
      <c r="B83" s="103" t="str">
        <f>IFERROR(VLOOKUP(C83,'[23]SINAPI MARÇO'!$A:$F,6,FALSE),IFERROR(VLOOKUP(C83,'[23]BANCO DE DADOS'!$A$3:$F$12008,2,FALSE),""))</f>
        <v>SINAPI MARÇO 2025</v>
      </c>
      <c r="C83" s="104">
        <v>92811</v>
      </c>
      <c r="D83" s="105" t="str">
        <f>IF(C83="","",IF(F83="","FALTA",LOOKUP($C83,'[23]E-FISCO'!$A$2:$A$12235,'[23]E-FISCO'!$B$2:$B$12235)))</f>
        <v>460467 - 9</v>
      </c>
      <c r="E83" s="4">
        <f>IF(C83="","",LOOKUP(C83,'[23]E-FISCO'!$A$2:$A$12235,'[23]E-FISCO'!$A$2:$A$12235))</f>
        <v>92811</v>
      </c>
      <c r="F83" s="4">
        <f t="shared" si="34"/>
        <v>92811</v>
      </c>
      <c r="G83" s="4" t="e">
        <f>IF(C83="","",LOOKUP(C83,#REF!,#REF!))</f>
        <v>#REF!</v>
      </c>
      <c r="H83" s="4" t="e">
        <f t="shared" si="35"/>
        <v>#REF!</v>
      </c>
      <c r="I83" s="5" t="str">
        <f>IFERROR(VLOOKUP(C83,'[23]SINAPI MARÇO'!$A:$E,2,FALSE),IFERROR(VLOOKUP(C83,'[23]BANCO DE DADOS'!$A$3:$F$12008,3,FALSE),""))</f>
        <v>ASSENTAMENTO DE TUBO DE CONCRETO PARA REDES COLETORAS DE ÁGUAS PLUVIAIS, DIÂMETRO DE 600 MM, JUNTA RÍGIDA, INSTALADO EM LOCAL COM BAIXO NÍVEL DE INTERFERÊNCIAS (NÃO INCLUI FORNECIMENTO). AF_03/2024</v>
      </c>
      <c r="J83" s="6" t="str">
        <f>IFERROR(VLOOKUP(C83,'[23]SINAPI MARÇO'!$A:$E,3,FALSE),IFERROR(VLOOKUP(C83,'[23]BANCO DE DADOS'!$A$3:$F$12008,4,FALSE),""))</f>
        <v>M</v>
      </c>
      <c r="K83" s="106">
        <f>VLOOKUP(A83,'[23]MEMÓRIA LOTE SETENTRIONAL'!$1:$1048576,6,FALSE)</f>
        <v>142.74</v>
      </c>
      <c r="L83" s="7">
        <f>IFERROR(VLOOKUP(C83,'[23]SINAPI MARÇO'!$A:$E,4,FALSE),IFERROR(VLOOKUP(C83,'[23]BANCO DE DADOS'!$A$3:$F$12008,5,FALSE),""))</f>
        <v>51.69</v>
      </c>
      <c r="M83" s="138"/>
      <c r="N83" s="107">
        <f>IF($P83="","",IF($P83=1,$J$10,IF($P83=2,$J$11,IF($P83=3,$J$12,IF($P83=4,$J$13,IF($P83=5,$J$14,IF($P83=6,$J$15)))))))</f>
        <v>0</v>
      </c>
      <c r="O83" s="107">
        <f>IF($P83="","",IF($P83=1,$K$10,IF($P83=2,$K$11,IF($P83=3,$K$12,IF($P83=4,$K$13,IF($P83=5,$K$14,IF($P83=6,$K$15)))))))</f>
        <v>0</v>
      </c>
      <c r="P83" s="108">
        <v>1</v>
      </c>
      <c r="Q83" s="8">
        <f t="shared" si="36"/>
        <v>51.69</v>
      </c>
      <c r="R83" s="8">
        <f t="shared" si="36"/>
        <v>0</v>
      </c>
      <c r="S83" s="8">
        <f t="shared" si="37"/>
        <v>7378.23</v>
      </c>
      <c r="T83" s="8">
        <f t="shared" si="38"/>
        <v>0</v>
      </c>
      <c r="Z83" s="109"/>
    </row>
    <row r="84" spans="1:26" ht="33" x14ac:dyDescent="0.3">
      <c r="A84" s="46" t="s">
        <v>123</v>
      </c>
      <c r="B84" s="103" t="str">
        <f>IFERROR(VLOOKUP(C84,'[23]SINAPI MARÇO'!$A:$F,6,FALSE),IFERROR(VLOOKUP(C84,'[23]BANCO DE DADOS'!$A$3:$F$12008,2,FALSE),""))</f>
        <v>SINAPI-I MARCO 2025</v>
      </c>
      <c r="C84" s="104">
        <v>12572</v>
      </c>
      <c r="D84" s="105" t="str">
        <f>IF(C84="","",IF(F84="","FALTA",LOOKUP($C84,'[23]E-FISCO'!$A$2:$A$12235,'[23]E-FISCO'!$B$2:$B$12235)))</f>
        <v>FALTA</v>
      </c>
      <c r="E84" s="4">
        <f>IF(C84="","",LOOKUP(C84,'[23]E-FISCO'!$A$2:$A$12235,'[23]E-FISCO'!$A$2:$A$12235))</f>
        <v>11986</v>
      </c>
      <c r="F84" s="4" t="str">
        <f t="shared" si="34"/>
        <v/>
      </c>
      <c r="G84" s="4" t="e">
        <f>IF(C84="","",LOOKUP(C84,#REF!,#REF!))</f>
        <v>#REF!</v>
      </c>
      <c r="H84" s="4" t="e">
        <f t="shared" si="35"/>
        <v>#REF!</v>
      </c>
      <c r="I84" s="5" t="str">
        <f>IFERROR(VLOOKUP(C84,'[23]SINAPI MARÇO'!$A:$E,2,FALSE),IFERROR(VLOOKUP(C84,'[23]BANCO DE DADOS'!$A$3:$F$12008,3,FALSE),""))</f>
        <v>TUBO DE CONCRETO ARMADO PARA AGUAS PLUVIAIS, CLASSE PA-3, COM ENCAIXE PONTA E BOLSA, DIAMETRO NOMINAL DE 1000 MM</v>
      </c>
      <c r="J84" s="6" t="str">
        <f>IFERROR(VLOOKUP(C84,'[23]SINAPI MARÇO'!$A:$E,3,FALSE),IFERROR(VLOOKUP(C84,'[23]BANCO DE DADOS'!$A$3:$F$12008,4,FALSE),""))</f>
        <v>M</v>
      </c>
      <c r="K84" s="106">
        <f>VLOOKUP(A84,'[23]MEMÓRIA LOTE SETENTRIONAL'!$1:$1048576,6,FALSE)</f>
        <v>142.74</v>
      </c>
      <c r="L84" s="7">
        <f>IFERROR(VLOOKUP(C84,'[23]SINAPI MARÇO'!$A:$E,4,FALSE),IFERROR(VLOOKUP(C84,'[23]BANCO DE DADOS'!$A$3:$F$12008,5,FALSE),""))</f>
        <v>505.25</v>
      </c>
      <c r="M84" s="138"/>
      <c r="N84" s="107">
        <f>IF($P84="","",IF($P84=1,$J$10,IF($P84=2,$J$11,IF($P84=3,$J$12,IF($P84=4,$J$13,IF($P84=5,$J$14,IF($P84=6,$J$15)))))))</f>
        <v>0</v>
      </c>
      <c r="O84" s="107">
        <f>IF($P84="","",IF($P84=1,$K$10,IF($P84=2,$K$11,IF($P84=3,$K$12,IF($P84=4,$K$13,IF($P84=5,$K$14,IF($P84=6,$K$15)))))))</f>
        <v>0</v>
      </c>
      <c r="P84" s="108">
        <v>5</v>
      </c>
      <c r="Q84" s="8">
        <f t="shared" si="36"/>
        <v>505.25</v>
      </c>
      <c r="R84" s="8">
        <f t="shared" si="36"/>
        <v>0</v>
      </c>
      <c r="S84" s="8">
        <f t="shared" si="37"/>
        <v>72119.39</v>
      </c>
      <c r="T84" s="8">
        <f t="shared" si="38"/>
        <v>0</v>
      </c>
      <c r="Z84" s="109"/>
    </row>
    <row r="85" spans="1:26" ht="49.5" x14ac:dyDescent="0.3">
      <c r="A85" s="46" t="s">
        <v>124</v>
      </c>
      <c r="B85" s="103" t="str">
        <f>IFERROR(VLOOKUP(C85,'[23]SINAPI MARÇO'!$A:$F,6,FALSE),IFERROR(VLOOKUP(C85,'[23]BANCO DE DADOS'!$A$3:$F$12008,2,FALSE),""))</f>
        <v>SINAPI MARÇO 2025</v>
      </c>
      <c r="C85" s="104">
        <v>92815</v>
      </c>
      <c r="D85" s="105" t="str">
        <f>IF(C85="","",IF(F85="","FALTA",LOOKUP($C85,'[23]E-FISCO'!$A$2:$A$12235,'[23]E-FISCO'!$B$2:$B$12235)))</f>
        <v>FALTA</v>
      </c>
      <c r="E85" s="4">
        <f>IF(C85="","",LOOKUP(C85,'[23]E-FISCO'!$A$2:$A$12235,'[23]E-FISCO'!$A$2:$A$12235))</f>
        <v>92811</v>
      </c>
      <c r="F85" s="4" t="str">
        <f t="shared" si="34"/>
        <v/>
      </c>
      <c r="G85" s="4" t="e">
        <f>IF(C85="","",LOOKUP(C85,#REF!,#REF!))</f>
        <v>#REF!</v>
      </c>
      <c r="H85" s="4" t="e">
        <f t="shared" si="35"/>
        <v>#REF!</v>
      </c>
      <c r="I85" s="5" t="str">
        <f>IFERROR(VLOOKUP(C85,'[23]SINAPI MARÇO'!$A:$E,2,FALSE),IFERROR(VLOOKUP(C85,'[23]BANCO DE DADOS'!$A$3:$F$12008,3,FALSE),""))</f>
        <v>ASSENTAMENTO DE TUBO DE CONCRETO PARA REDES COLETORAS DE ÁGUAS PLUVIAIS, DIÂMETRO DE 1000 MM, JUNTA RÍGIDA, INSTALADO EM LOCAL COM BAIXO NÍVEL DE INTERFERÊNCIAS (NÃO INCLUI FORNECIMENTO). AF_03/2024</v>
      </c>
      <c r="J85" s="6" t="str">
        <f>IFERROR(VLOOKUP(C85,'[23]SINAPI MARÇO'!$A:$E,3,FALSE),IFERROR(VLOOKUP(C85,'[23]BANCO DE DADOS'!$A$3:$F$12008,4,FALSE),""))</f>
        <v>M</v>
      </c>
      <c r="K85" s="106">
        <f>VLOOKUP(A85,'[23]MEMÓRIA LOTE SETENTRIONAL'!$1:$1048576,6,FALSE)</f>
        <v>142.74</v>
      </c>
      <c r="L85" s="7">
        <f>IFERROR(VLOOKUP(C85,'[23]SINAPI MARÇO'!$A:$E,4,FALSE),IFERROR(VLOOKUP(C85,'[23]BANCO DE DADOS'!$A$3:$F$12008,5,FALSE),""))</f>
        <v>92.99</v>
      </c>
      <c r="M85" s="138"/>
      <c r="N85" s="107">
        <f>IF($P85="","",IF($P85=1,$J$10,IF($P85=2,$J$11,IF($P85=3,$J$12,IF($P85=4,$J$13,IF($P85=5,$J$14,IF($P85=6,$J$15)))))))</f>
        <v>0</v>
      </c>
      <c r="O85" s="107">
        <f>IF($P85="","",IF($P85=1,$K$10,IF($P85=2,$K$11,IF($P85=3,$K$12,IF($P85=4,$K$13,IF($P85=5,$K$14,IF($P85=6,$K$15)))))))</f>
        <v>0</v>
      </c>
      <c r="P85" s="108">
        <v>1</v>
      </c>
      <c r="Q85" s="8">
        <f t="shared" si="36"/>
        <v>92.99</v>
      </c>
      <c r="R85" s="8">
        <f t="shared" si="36"/>
        <v>0</v>
      </c>
      <c r="S85" s="8">
        <f t="shared" si="37"/>
        <v>13273.39</v>
      </c>
      <c r="T85" s="8">
        <f t="shared" si="38"/>
        <v>0</v>
      </c>
      <c r="Z85" s="109"/>
    </row>
    <row r="86" spans="1:26" ht="66" x14ac:dyDescent="0.3">
      <c r="A86" s="46" t="s">
        <v>125</v>
      </c>
      <c r="B86" s="103" t="str">
        <f>IFERROR(VLOOKUP(C86,'[23]SINAPI MARÇO'!$A:$F,6,FALSE),IFERROR(VLOOKUP(C86,'[23]BANCO DE DADOS'!$A$3:$F$12008,2,FALSE),""))</f>
        <v>SINAPI MARÇO 2025</v>
      </c>
      <c r="C86" s="104">
        <v>102329</v>
      </c>
      <c r="D86" s="105" t="str">
        <f>IF(C86="","",IF(F86="","FALTA",LOOKUP($C86,'[23]E-FISCO'!$A$2:$A$12235,'[23]E-FISCO'!$B$2:$B$12235)))</f>
        <v>FALTA</v>
      </c>
      <c r="E86" s="4">
        <f>IF(C86="","",LOOKUP(C86,'[23]E-FISCO'!$A$2:$A$12235,'[23]E-FISCO'!$A$2:$A$12235))</f>
        <v>102308</v>
      </c>
      <c r="F86" s="4" t="str">
        <f t="shared" si="34"/>
        <v/>
      </c>
      <c r="G86" s="4" t="e">
        <f>IF(C86="","",LOOKUP(C86,#REF!,#REF!))</f>
        <v>#REF!</v>
      </c>
      <c r="H86" s="4" t="e">
        <f t="shared" si="35"/>
        <v>#REF!</v>
      </c>
      <c r="I86" s="5" t="str">
        <f>IFERROR(VLOOKUP(C86,'[23]SINAPI MARÇO'!$A:$E,2,FALSE),IFERROR(VLOOKUP(C86,'[23]BANCO DE DADOS'!$A$3:$F$12008,3,FALSE),""))</f>
        <v>ESCAVAÇÃO MECANIZADA DE VALA COM PROF. MAIOR QUE 1,5 M ATÉ 3,0 M (MÉDIA MONTANTE E JUSANTE/UMA COMPOSIÇÃO POR TRECHO), RETROESCAV. (0,26 M3), LARG. DE 0,8 M A 1,5 M, EM SOLO DE 2A CATEGORIA, EM LOCAIS COM BAIXO NÍVEL DE INTERFERÊNCIA. AF_09/2024</v>
      </c>
      <c r="J86" s="6" t="str">
        <f>IFERROR(VLOOKUP(C86,'[23]SINAPI MARÇO'!$A:$E,3,FALSE),IFERROR(VLOOKUP(C86,'[23]BANCO DE DADOS'!$A$3:$F$12008,4,FALSE),""))</f>
        <v>M3</v>
      </c>
      <c r="K86" s="106">
        <f>VLOOKUP(A86,'[23]MEMÓRIA LOTE SETENTRIONAL'!$1:$1048576,6,FALSE)</f>
        <v>385.39</v>
      </c>
      <c r="L86" s="7">
        <f>IFERROR(VLOOKUP(C86,'[23]SINAPI MARÇO'!$A:$E,4,FALSE),IFERROR(VLOOKUP(C86,'[23]BANCO DE DADOS'!$A$3:$F$12008,5,FALSE),""))</f>
        <v>8.8699999999999992</v>
      </c>
      <c r="M86" s="138"/>
      <c r="N86" s="107">
        <f>IF($P86="","",IF($P86=1,$J$10,IF($P86=2,$J$11,IF($P86=3,$J$12,IF($P86=4,$J$13,IF($P86=5,$J$14,IF($P86=6,$J$15)))))))</f>
        <v>0</v>
      </c>
      <c r="O86" s="107">
        <f>IF($P86="","",IF($P86=1,$K$10,IF($P86=2,$K$11,IF($P86=3,$K$12,IF($P86=4,$K$13,IF($P86=5,$K$14,IF($P86=6,$K$15)))))))</f>
        <v>0</v>
      </c>
      <c r="P86" s="108">
        <v>1</v>
      </c>
      <c r="Q86" s="8">
        <f t="shared" si="36"/>
        <v>8.8699999999999992</v>
      </c>
      <c r="R86" s="8">
        <f t="shared" si="36"/>
        <v>0</v>
      </c>
      <c r="S86" s="8">
        <f t="shared" si="37"/>
        <v>3418.41</v>
      </c>
      <c r="T86" s="8">
        <f t="shared" si="38"/>
        <v>0</v>
      </c>
      <c r="Z86" s="109"/>
    </row>
    <row r="87" spans="1:26" x14ac:dyDescent="0.3">
      <c r="A87" s="46" t="s">
        <v>126</v>
      </c>
      <c r="B87" s="103" t="str">
        <f>IFERROR(VLOOKUP(C87,'[23]SINAPI MARÇO'!$A:$F,6,FALSE),IFERROR(VLOOKUP(C87,'[23]BANCO DE DADOS'!$A$3:$F$12008,2,FALSE),""))</f>
        <v>SINAPI MARÇO 2025</v>
      </c>
      <c r="C87" s="104">
        <v>94342</v>
      </c>
      <c r="D87" s="105" t="str">
        <f>IF(C87="","",IF(F87="","FALTA",LOOKUP($C87,'[23]E-FISCO'!$A$2:$A$12235,'[23]E-FISCO'!$B$2:$B$12235)))</f>
        <v>431162 - 0</v>
      </c>
      <c r="E87" s="4">
        <f>IF(C87="","",LOOKUP(C87,'[23]E-FISCO'!$A$2:$A$12235,'[23]E-FISCO'!$A$2:$A$12235))</f>
        <v>94342</v>
      </c>
      <c r="F87" s="4">
        <f t="shared" si="34"/>
        <v>94342</v>
      </c>
      <c r="G87" s="4" t="e">
        <f>IF(C87="","",LOOKUP(C87,#REF!,#REF!))</f>
        <v>#REF!</v>
      </c>
      <c r="H87" s="4" t="e">
        <f t="shared" si="35"/>
        <v>#REF!</v>
      </c>
      <c r="I87" s="5" t="str">
        <f>IFERROR(VLOOKUP(C87,'[23]SINAPI MARÇO'!$A:$E,2,FALSE),IFERROR(VLOOKUP(C87,'[23]BANCO DE DADOS'!$A$3:$F$12008,3,FALSE),""))</f>
        <v>ATERRO MANUAL DE VALAS COM AREIA PARA ATERRO. AF_08/2023</v>
      </c>
      <c r="J87" s="6" t="str">
        <f>IFERROR(VLOOKUP(C87,'[23]SINAPI MARÇO'!$A:$E,3,FALSE),IFERROR(VLOOKUP(C87,'[23]BANCO DE DADOS'!$A$3:$F$12008,4,FALSE),""))</f>
        <v>M3</v>
      </c>
      <c r="K87" s="106">
        <f>VLOOKUP(A87,'[23]MEMÓRIA LOTE SETENTRIONAL'!$1:$1048576,6,FALSE)</f>
        <v>214.1</v>
      </c>
      <c r="L87" s="7">
        <f>IFERROR(VLOOKUP(C87,'[23]SINAPI MARÇO'!$A:$E,4,FALSE),IFERROR(VLOOKUP(C87,'[23]BANCO DE DADOS'!$A$3:$F$12008,5,FALSE),""))</f>
        <v>114.9</v>
      </c>
      <c r="M87" s="138"/>
      <c r="N87" s="107">
        <f>IF($P87="","",IF($P87=1,$J$10,IF($P87=2,$J$11,IF($P87=3,$J$12,IF($P87=4,$J$13,IF($P87=5,$J$14,IF($P87=6,$J$15)))))))</f>
        <v>0</v>
      </c>
      <c r="O87" s="107">
        <f>IF($P87="","",IF($P87=1,$K$10,IF($P87=2,$K$11,IF($P87=3,$K$12,IF($P87=4,$K$13,IF($P87=5,$K$14,IF($P87=6,$K$15)))))))</f>
        <v>0</v>
      </c>
      <c r="P87" s="108">
        <v>1</v>
      </c>
      <c r="Q87" s="8">
        <f t="shared" si="36"/>
        <v>114.9</v>
      </c>
      <c r="R87" s="8">
        <f t="shared" si="36"/>
        <v>0</v>
      </c>
      <c r="S87" s="8">
        <f t="shared" si="37"/>
        <v>24600.09</v>
      </c>
      <c r="T87" s="8">
        <f t="shared" si="38"/>
        <v>0</v>
      </c>
      <c r="Z87" s="109"/>
    </row>
    <row r="88" spans="1:26" ht="49.5" x14ac:dyDescent="0.3">
      <c r="A88" s="46" t="s">
        <v>127</v>
      </c>
      <c r="B88" s="103" t="str">
        <f>IFERROR(VLOOKUP(C88,'[23]SINAPI MARÇO'!$A:$F,6,FALSE),IFERROR(VLOOKUP(C88,'[23]BANCO DE DADOS'!$A$3:$F$12008,2,FALSE),""))</f>
        <v>SINAPI MARÇO 2025</v>
      </c>
      <c r="C88" s="104">
        <v>100975</v>
      </c>
      <c r="D88" s="105" t="str">
        <f>IF(C88="","",IF(F88="","FALTA",LOOKUP($C88,'[23]E-FISCO'!$A$2:$A$12235,'[23]E-FISCO'!$B$2:$B$12235)))</f>
        <v>565329 - 0</v>
      </c>
      <c r="E88" s="4">
        <f>IF(C88="","",LOOKUP(C88,'[23]E-FISCO'!$A$2:$A$12235,'[23]E-FISCO'!$A$2:$A$12235))</f>
        <v>100975</v>
      </c>
      <c r="F88" s="4">
        <f t="shared" si="34"/>
        <v>100975</v>
      </c>
      <c r="G88" s="4" t="e">
        <f>IF(C88="","",LOOKUP(C88,#REF!,#REF!))</f>
        <v>#REF!</v>
      </c>
      <c r="H88" s="4" t="e">
        <f t="shared" si="35"/>
        <v>#REF!</v>
      </c>
      <c r="I88" s="5" t="str">
        <f>IFERROR(VLOOKUP(C88,'[23]SINAPI MARÇO'!$A:$E,2,FALSE),IFERROR(VLOOKUP(C88,'[23]BANCO DE DADOS'!$A$3:$F$12008,3,FALSE),""))</f>
        <v>CARGA, MANOBRA E DESCARGA DE SOLOS E MATERIAIS GRANULARES EM CAMINHÃO BASCULANTE 14 M³ - CARGA COM PÁ CARREGADEIRA (CAÇAMBA DE 1,7 A 2,8 M³ / 128 HP) E DESCARGA LIVRE (UNIDADE: M3). AF_07/2020</v>
      </c>
      <c r="J88" s="6" t="str">
        <f>IFERROR(VLOOKUP(C88,'[23]SINAPI MARÇO'!$A:$E,3,FALSE),IFERROR(VLOOKUP(C88,'[23]BANCO DE DADOS'!$A$3:$F$12008,4,FALSE),""))</f>
        <v>M3</v>
      </c>
      <c r="K88" s="106">
        <f>VLOOKUP(A88,'[23]MEMÓRIA LOTE SETENTRIONAL'!$1:$1048576,6,FALSE)</f>
        <v>481.74</v>
      </c>
      <c r="L88" s="7">
        <f>IFERROR(VLOOKUP(C88,'[23]SINAPI MARÇO'!$A:$E,4,FALSE),IFERROR(VLOOKUP(C88,'[23]BANCO DE DADOS'!$A$3:$F$12008,5,FALSE),""))</f>
        <v>8.3699999999999992</v>
      </c>
      <c r="M88" s="138"/>
      <c r="N88" s="107">
        <f>IF($P88="","",IF($P88=1,$J$10,IF($P88=2,$J$11,IF($P88=3,$J$12,IF($P88=4,$J$13,IF($P88=5,$J$14,IF($P88=6,$J$15)))))))</f>
        <v>0</v>
      </c>
      <c r="O88" s="107">
        <f>IF($P88="","",IF($P88=1,$K$10,IF($P88=2,$K$11,IF($P88=3,$K$12,IF($P88=4,$K$13,IF($P88=5,$K$14,IF($P88=6,$K$15)))))))</f>
        <v>0</v>
      </c>
      <c r="P88" s="108">
        <v>1</v>
      </c>
      <c r="Q88" s="8">
        <f t="shared" si="36"/>
        <v>8.3699999999999992</v>
      </c>
      <c r="R88" s="8">
        <f t="shared" si="36"/>
        <v>0</v>
      </c>
      <c r="S88" s="8">
        <f t="shared" si="37"/>
        <v>4032.16</v>
      </c>
      <c r="T88" s="8">
        <f t="shared" si="38"/>
        <v>0</v>
      </c>
      <c r="V88" s="27"/>
      <c r="Z88" s="109"/>
    </row>
    <row r="89" spans="1:26" ht="33" x14ac:dyDescent="0.3">
      <c r="A89" s="46" t="s">
        <v>128</v>
      </c>
      <c r="B89" s="103" t="str">
        <f>IFERROR(VLOOKUP(C89,'[23]SINAPI MARÇO'!$A:$F,6,FALSE),IFERROR(VLOOKUP(C89,'[23]BANCO DE DADOS'!$A$3:$F$12008,2,FALSE),""))</f>
        <v>SINAPI MARÇO 2025</v>
      </c>
      <c r="C89" s="104">
        <v>95876</v>
      </c>
      <c r="D89" s="105" t="str">
        <f>IF(C89="","",IF(F89="","FALTA",LOOKUP($C89,'[23]E-FISCO'!$A$2:$A$12235,'[23]E-FISCO'!$B$2:$B$12235)))</f>
        <v>491949 - 1</v>
      </c>
      <c r="E89" s="4">
        <f>IF(C89="","",LOOKUP(C89,'[23]E-FISCO'!$A$2:$A$12235,'[23]E-FISCO'!$A$2:$A$12235))</f>
        <v>95876</v>
      </c>
      <c r="F89" s="4">
        <f t="shared" si="34"/>
        <v>95876</v>
      </c>
      <c r="G89" s="4" t="e">
        <f>IF(C89="","",LOOKUP(C89,#REF!,#REF!))</f>
        <v>#REF!</v>
      </c>
      <c r="H89" s="4" t="e">
        <f t="shared" si="35"/>
        <v>#REF!</v>
      </c>
      <c r="I89" s="5" t="str">
        <f>IFERROR(VLOOKUP(C89,'[23]SINAPI MARÇO'!$A:$E,2,FALSE),IFERROR(VLOOKUP(C89,'[23]BANCO DE DADOS'!$A$3:$F$12008,3,FALSE),""))</f>
        <v>TRANSPORTE COM CAMINHÃO BASCULANTE DE 14 M³, EM VIA URBANA PAVIMENTADA, DMT ATÉ 30 KM (UNIDADE: M3XKM). AF_07/2020</v>
      </c>
      <c r="J89" s="6" t="str">
        <f>IFERROR(VLOOKUP(C89,'[23]SINAPI MARÇO'!$A:$E,3,FALSE),IFERROR(VLOOKUP(C89,'[23]BANCO DE DADOS'!$A$3:$F$12008,4,FALSE),""))</f>
        <v>M3XKM</v>
      </c>
      <c r="K89" s="106">
        <f>VLOOKUP(A89,'[23]MEMÓRIA LOTE SETENTRIONAL'!$1:$1048576,6,FALSE)</f>
        <v>7226.1</v>
      </c>
      <c r="L89" s="7">
        <f>IFERROR(VLOOKUP(C89,'[23]SINAPI MARÇO'!$A:$E,4,FALSE),IFERROR(VLOOKUP(C89,'[23]BANCO DE DADOS'!$A$3:$F$12008,5,FALSE),""))</f>
        <v>2.12</v>
      </c>
      <c r="M89" s="138"/>
      <c r="N89" s="107">
        <f>IF($P89="","",IF($P89=1,$J$10,IF($P89=2,$J$11,IF($P89=3,$J$12,IF($P89=4,$J$13,IF($P89=5,$J$14,IF($P89=6,$J$15)))))))</f>
        <v>0</v>
      </c>
      <c r="O89" s="107">
        <f>IF($P89="","",IF($P89=1,$K$10,IF($P89=2,$K$11,IF($P89=3,$K$12,IF($P89=4,$K$13,IF($P89=5,$K$14,IF($P89=6,$K$15)))))))</f>
        <v>0</v>
      </c>
      <c r="P89" s="108">
        <v>1</v>
      </c>
      <c r="Q89" s="8">
        <f t="shared" si="36"/>
        <v>2.12</v>
      </c>
      <c r="R89" s="8">
        <f t="shared" si="36"/>
        <v>0</v>
      </c>
      <c r="S89" s="8">
        <f t="shared" si="37"/>
        <v>15319.33</v>
      </c>
      <c r="T89" s="8">
        <f t="shared" si="38"/>
        <v>0</v>
      </c>
      <c r="V89" s="27"/>
      <c r="Z89" s="109"/>
    </row>
    <row r="90" spans="1:26" ht="49.5" x14ac:dyDescent="0.3">
      <c r="A90" s="46" t="s">
        <v>129</v>
      </c>
      <c r="B90" s="103" t="str">
        <f>IFERROR(VLOOKUP(C90,'[23]SINAPI MARÇO'!$A:$F,6,FALSE),IFERROR(VLOOKUP(C90,'[23]BANCO DE DADOS'!$A$3:$F$12008,2,FALSE),""))</f>
        <v>SINAPI MARÇO 2025</v>
      </c>
      <c r="C90" s="104">
        <v>97951</v>
      </c>
      <c r="D90" s="105" t="str">
        <f>IF(C90="","",IF(F90="","FALTA",LOOKUP($C90,'[23]E-FISCO'!$A$2:$A$12235,'[23]E-FISCO'!$B$2:$B$12235)))</f>
        <v>FALTA</v>
      </c>
      <c r="E90" s="4">
        <f>IF(C90="","",LOOKUP(C90,'[23]E-FISCO'!$A$2:$A$12235,'[23]E-FISCO'!$A$2:$A$12235))</f>
        <v>97949</v>
      </c>
      <c r="F90" s="4" t="str">
        <f t="shared" si="34"/>
        <v/>
      </c>
      <c r="G90" s="4" t="e">
        <f>IF(C90="","",LOOKUP(C90,#REF!,#REF!))</f>
        <v>#REF!</v>
      </c>
      <c r="H90" s="4" t="e">
        <f t="shared" si="35"/>
        <v>#REF!</v>
      </c>
      <c r="I90" s="5" t="str">
        <f>IFERROR(VLOOKUP(C90,'[23]SINAPI MARÇO'!$A:$E,2,FALSE),IFERROR(VLOOKUP(C90,'[23]BANCO DE DADOS'!$A$3:$F$12008,3,FALSE),""))</f>
        <v>CAIXA PARA BOCA DE LOBO COMBINADA COM GRELHA RETANGULAR, EM ALVENARIA COM TIJOLOS CERÂMICOS MACIÇOS, DIMENSÕES INTERNAS: 1,3X1X1,2 M. AF_12/2020</v>
      </c>
      <c r="J90" s="6" t="str">
        <f>IFERROR(VLOOKUP(C90,'[23]SINAPI MARÇO'!$A:$E,3,FALSE),IFERROR(VLOOKUP(C90,'[23]BANCO DE DADOS'!$A$3:$F$12008,4,FALSE),""))</f>
        <v>UN</v>
      </c>
      <c r="K90" s="106">
        <f>VLOOKUP(A90,'[23]MEMÓRIA LOTE SETENTRIONAL'!$1:$1048576,6,FALSE)</f>
        <v>29</v>
      </c>
      <c r="L90" s="7">
        <f>IFERROR(VLOOKUP(C90,'[23]SINAPI MARÇO'!$A:$E,4,FALSE),IFERROR(VLOOKUP(C90,'[23]BANCO DE DADOS'!$A$3:$F$12008,5,FALSE),""))</f>
        <v>2593.12</v>
      </c>
      <c r="M90" s="138"/>
      <c r="N90" s="107">
        <f>IF($P90="","",IF($P90=1,$J$10,IF($P90=2,$J$11,IF($P90=3,$J$12,IF($P90=4,$J$13,IF($P90=5,$J$14,IF($P90=6,$J$15)))))))</f>
        <v>0</v>
      </c>
      <c r="O90" s="107">
        <f>IF($P90="","",IF($P90=1,$K$10,IF($P90=2,$K$11,IF($P90=3,$K$12,IF($P90=4,$K$13,IF($P90=5,$K$14,IF($P90=6,$K$15)))))))</f>
        <v>0</v>
      </c>
      <c r="P90" s="108">
        <v>1</v>
      </c>
      <c r="Q90" s="8">
        <f t="shared" si="36"/>
        <v>2593.12</v>
      </c>
      <c r="R90" s="8">
        <f t="shared" si="36"/>
        <v>0</v>
      </c>
      <c r="S90" s="8">
        <f t="shared" si="37"/>
        <v>75200.479999999996</v>
      </c>
      <c r="T90" s="8">
        <f t="shared" si="38"/>
        <v>0</v>
      </c>
      <c r="Z90" s="109"/>
    </row>
    <row r="91" spans="1:26" ht="33" x14ac:dyDescent="0.3">
      <c r="A91" s="46" t="s">
        <v>130</v>
      </c>
      <c r="B91" s="103" t="str">
        <f>IFERROR(VLOOKUP(C91,'[23]SINAPI MARÇO'!$A:$F,6,FALSE),IFERROR(VLOOKUP(C91,'[23]BANCO DE DADOS'!$A$3:$F$12008,2,FALSE),""))</f>
        <v>SICRO JAN / 25</v>
      </c>
      <c r="C91" s="104">
        <v>804121</v>
      </c>
      <c r="D91" s="105" t="str">
        <f>IF(C91="","",IF(F91="","FALTA",LOOKUP($C91,'[23]E-FISCO'!$A$2:$A$12235,'[23]E-FISCO'!$B$2:$B$12235)))</f>
        <v>589545 - 6</v>
      </c>
      <c r="E91" s="4">
        <f>IF(C91="","",LOOKUP(C91,'[23]E-FISCO'!$A$2:$A$12235,'[23]E-FISCO'!$A$2:$A$12235))</f>
        <v>804121</v>
      </c>
      <c r="F91" s="4">
        <f t="shared" si="34"/>
        <v>804121</v>
      </c>
      <c r="G91" s="4" t="e">
        <f>IF(C91="","",LOOKUP(C91,#REF!,#REF!))</f>
        <v>#REF!</v>
      </c>
      <c r="H91" s="4" t="e">
        <f t="shared" si="35"/>
        <v>#REF!</v>
      </c>
      <c r="I91" s="5" t="str">
        <f>IFERROR(VLOOKUP(C91,'[23]SINAPI MARÇO'!$A:$E,2,FALSE),IFERROR(VLOOKUP(C91,'[23]BANCO DE DADOS'!$A$3:$F$12008,3,FALSE),""))</f>
        <v>BOCA DE BSTC D = 1,00 M - ESCONSIDADE 0° - AREIA E BRITA COMERCIAIS - ALAS RETAS</v>
      </c>
      <c r="J91" s="6" t="str">
        <f>IFERROR(VLOOKUP(C91,'[23]SINAPI MARÇO'!$A:$E,3,FALSE),IFERROR(VLOOKUP(C91,'[23]BANCO DE DADOS'!$A$3:$F$12008,4,FALSE),""))</f>
        <v>UN</v>
      </c>
      <c r="K91" s="106">
        <f>VLOOKUP(A91,'[23]MEMÓRIA LOTE SETENTRIONAL'!$1:$1048576,6,FALSE)</f>
        <v>29</v>
      </c>
      <c r="L91" s="7">
        <f>IFERROR(VLOOKUP(C91,'[23]SINAPI MARÇO'!$A:$E,4,FALSE),IFERROR(VLOOKUP(C91,'[23]BANCO DE DADOS'!$A$3:$F$12008,5,FALSE),""))</f>
        <v>1841.85</v>
      </c>
      <c r="M91" s="138"/>
      <c r="N91" s="107">
        <f>IF($P91="","",IF($P91=1,$J$10,IF($P91=2,$J$11,IF($P91=3,$J$12,IF($P91=4,$J$13,IF($P91=5,$J$14,IF($P91=6,$J$15)))))))</f>
        <v>0</v>
      </c>
      <c r="O91" s="107">
        <f>IF($P91="","",IF($P91=1,$K$10,IF($P91=2,$K$11,IF($P91=3,$K$12,IF($P91=4,$K$13,IF($P91=5,$K$14,IF($P91=6,$K$15)))))))</f>
        <v>0</v>
      </c>
      <c r="P91" s="108">
        <v>1</v>
      </c>
      <c r="Q91" s="8">
        <f t="shared" si="36"/>
        <v>1841.85</v>
      </c>
      <c r="R91" s="8">
        <f t="shared" si="36"/>
        <v>0</v>
      </c>
      <c r="S91" s="8">
        <f t="shared" si="37"/>
        <v>53413.65</v>
      </c>
      <c r="T91" s="8">
        <f t="shared" si="38"/>
        <v>0</v>
      </c>
      <c r="Z91" s="109"/>
    </row>
    <row r="92" spans="1:26" ht="33" x14ac:dyDescent="0.3">
      <c r="A92" s="46" t="s">
        <v>131</v>
      </c>
      <c r="B92" s="103" t="str">
        <f>IFERROR(VLOOKUP(C92,'[23]SINAPI MARÇO'!$A:$F,6,FALSE),IFERROR(VLOOKUP(C92,'[23]BANCO DE DADOS'!$A$3:$F$12008,2,FALSE),""))</f>
        <v>ORSE MARÇO 2025</v>
      </c>
      <c r="C92" s="104">
        <v>10224</v>
      </c>
      <c r="D92" s="105" t="str">
        <f>IF(C92="","",IF(F92="","FALTA",LOOKUP($C92,'[23]E-FISCO'!$A$2:$A$12235,'[23]E-FISCO'!$B$2:$B$12235)))</f>
        <v>FALTA</v>
      </c>
      <c r="E92" s="4">
        <f>IF(C92="","",LOOKUP(C92,'[23]E-FISCO'!$A$2:$A$12235,'[23]E-FISCO'!$A$2:$A$12235))</f>
        <v>9875</v>
      </c>
      <c r="F92" s="4" t="str">
        <f t="shared" si="34"/>
        <v/>
      </c>
      <c r="G92" s="4" t="e">
        <f>IF(C92="","",LOOKUP(C92,#REF!,#REF!))</f>
        <v>#REF!</v>
      </c>
      <c r="H92" s="4" t="e">
        <f t="shared" si="35"/>
        <v>#REF!</v>
      </c>
      <c r="I92" s="5" t="str">
        <f>IFERROR(VLOOKUP(C92,'[23]SINAPI MARÇO'!$A:$E,2,FALSE),IFERROR(VLOOKUP(C92,'[23]BANCO DE DADOS'!$A$3:$F$12008,3,FALSE),""))</f>
        <v>CANALETA DE DRENAGEM EM CONCRETO, DIMENSÕES INTERNAS 40 X 50CM, COM TAMPA DE CONCRETO, INCLUSIVE ESCAVAÇÃO MANUAL</v>
      </c>
      <c r="J92" s="6" t="str">
        <f>IFERROR(VLOOKUP(C92,'[23]SINAPI MARÇO'!$A:$E,3,FALSE),IFERROR(VLOOKUP(C92,'[23]BANCO DE DADOS'!$A$3:$F$12008,4,FALSE),""))</f>
        <v>M</v>
      </c>
      <c r="K92" s="106">
        <f>VLOOKUP(A92,'[23]MEMÓRIA LOTE SETENTRIONAL'!$1:$1048576,6,FALSE)</f>
        <v>142.74</v>
      </c>
      <c r="L92" s="7">
        <f>IFERROR(VLOOKUP(C92,'[23]SINAPI MARÇO'!$A:$E,4,FALSE),IFERROR(VLOOKUP(C92,'[23]BANCO DE DADOS'!$A$3:$F$12008,5,FALSE),""))</f>
        <v>507.6</v>
      </c>
      <c r="M92" s="138"/>
      <c r="N92" s="107">
        <f>IF($P92="","",IF($P92=1,$J$10,IF($P92=2,$J$11,IF($P92=3,$J$12,IF($P92=4,$J$13,IF($P92=5,$J$14,IF($P92=6,$J$15)))))))</f>
        <v>0</v>
      </c>
      <c r="O92" s="107">
        <f>IF($P92="","",IF($P92=1,$K$10,IF($P92=2,$K$11,IF($P92=3,$K$12,IF($P92=4,$K$13,IF($P92=5,$K$14,IF($P92=6,$K$15)))))))</f>
        <v>0</v>
      </c>
      <c r="P92" s="108">
        <v>1</v>
      </c>
      <c r="Q92" s="8">
        <f t="shared" ref="Q92:R95" si="44">IF($K92="","",ROUND((L92*N92)+L92,2))</f>
        <v>507.6</v>
      </c>
      <c r="R92" s="8">
        <f t="shared" si="44"/>
        <v>0</v>
      </c>
      <c r="S92" s="8">
        <f t="shared" si="37"/>
        <v>72454.820000000007</v>
      </c>
      <c r="T92" s="8">
        <f t="shared" si="38"/>
        <v>0</v>
      </c>
      <c r="Z92" s="109"/>
    </row>
    <row r="93" spans="1:26" ht="33" x14ac:dyDescent="0.3">
      <c r="A93" s="46" t="s">
        <v>132</v>
      </c>
      <c r="B93" s="103" t="str">
        <f>IFERROR(VLOOKUP(C93,'[23]SINAPI MARÇO'!$A:$F,6,FALSE),IFERROR(VLOOKUP(C93,'[23]BANCO DE DADOS'!$A$3:$F$12008,2,FALSE),""))</f>
        <v>SINAPI MARÇO 2025</v>
      </c>
      <c r="C93" s="104">
        <v>89512</v>
      </c>
      <c r="D93" s="105" t="str">
        <f>IF(C93="","",IF(F93="","FALTA",LOOKUP($C93,'[23]E-FISCO'!$A$2:$A$12235,'[23]E-FISCO'!$B$2:$B$12235)))</f>
        <v>455720 - 4</v>
      </c>
      <c r="E93" s="4">
        <f>IF(C93="","",LOOKUP(C93,'[23]E-FISCO'!$A$2:$A$12235,'[23]E-FISCO'!$A$2:$A$12235))</f>
        <v>89512</v>
      </c>
      <c r="F93" s="4">
        <f t="shared" si="34"/>
        <v>89512</v>
      </c>
      <c r="G93" s="4" t="e">
        <f>IF(C93="","",LOOKUP(C93,#REF!,#REF!))</f>
        <v>#REF!</v>
      </c>
      <c r="H93" s="4" t="e">
        <f t="shared" si="35"/>
        <v>#REF!</v>
      </c>
      <c r="I93" s="5" t="str">
        <f>IFERROR(VLOOKUP(C93,'[23]SINAPI MARÇO'!$A:$E,2,FALSE),IFERROR(VLOOKUP(C93,'[23]BANCO DE DADOS'!$A$3:$F$12008,3,FALSE),""))</f>
        <v>TUBO PVC, SÉRIE R, ÁGUA PLUVIAL, DN 100 MM, FORNECIDO E INSTALADO EM RAMAL DE ENCAMINHAMENTO. AF_06/2022</v>
      </c>
      <c r="J93" s="6" t="str">
        <f>IFERROR(VLOOKUP(C93,'[23]SINAPI MARÇO'!$A:$E,3,FALSE),IFERROR(VLOOKUP(C93,'[23]BANCO DE DADOS'!$A$3:$F$12008,4,FALSE),""))</f>
        <v>M</v>
      </c>
      <c r="K93" s="106">
        <f>VLOOKUP(A93,'[23]MEMÓRIA LOTE SETENTRIONAL'!$1:$1048576,6,FALSE)</f>
        <v>285.47000000000003</v>
      </c>
      <c r="L93" s="7">
        <f>IFERROR(VLOOKUP(C93,'[23]SINAPI MARÇO'!$A:$E,4,FALSE),IFERROR(VLOOKUP(C93,'[23]BANCO DE DADOS'!$A$3:$F$12008,5,FALSE),""))</f>
        <v>45.31</v>
      </c>
      <c r="M93" s="138"/>
      <c r="N93" s="107">
        <f>IF($P93="","",IF($P93=1,$J$10,IF($P93=2,$J$11,IF($P93=3,$J$12,IF($P93=4,$J$13,IF($P93=5,$J$14,IF($P93=6,$J$15)))))))</f>
        <v>0</v>
      </c>
      <c r="O93" s="107">
        <f>IF($P93="","",IF($P93=1,$K$10,IF($P93=2,$K$11,IF($P93=3,$K$12,IF($P93=4,$K$13,IF($P93=5,$K$14,IF($P93=6,$K$15)))))))</f>
        <v>0</v>
      </c>
      <c r="P93" s="108">
        <v>1</v>
      </c>
      <c r="Q93" s="8">
        <f t="shared" si="44"/>
        <v>45.31</v>
      </c>
      <c r="R93" s="8">
        <f t="shared" si="44"/>
        <v>0</v>
      </c>
      <c r="S93" s="8">
        <f t="shared" si="37"/>
        <v>12934.65</v>
      </c>
      <c r="T93" s="8">
        <f t="shared" si="38"/>
        <v>0</v>
      </c>
      <c r="Z93" s="109"/>
    </row>
    <row r="94" spans="1:26" ht="33" x14ac:dyDescent="0.3">
      <c r="A94" s="46" t="s">
        <v>133</v>
      </c>
      <c r="B94" s="103" t="str">
        <f>IFERROR(VLOOKUP(C94,'[23]SINAPI MARÇO'!$A:$F,6,FALSE),IFERROR(VLOOKUP(C94,'[23]BANCO DE DADOS'!$A$3:$F$12008,2,FALSE),""))</f>
        <v>SINAPI MARÇO 2025</v>
      </c>
      <c r="C94" s="104">
        <v>104166</v>
      </c>
      <c r="D94" s="105" t="str">
        <f>IF(C94="","",IF(F94="","FALTA",LOOKUP($C94,'[23]E-FISCO'!$A$2:$A$12235,'[23]E-FISCO'!$B$2:$B$12235)))</f>
        <v>FALTA</v>
      </c>
      <c r="E94" s="4">
        <f>IF(C94="","",LOOKUP(C94,'[23]E-FISCO'!$A$2:$A$12235,'[23]E-FISCO'!$A$2:$A$12235))</f>
        <v>104162</v>
      </c>
      <c r="F94" s="4" t="str">
        <f t="shared" si="34"/>
        <v/>
      </c>
      <c r="G94" s="4" t="e">
        <f>IF(C94="","",LOOKUP(C94,#REF!,#REF!))</f>
        <v>#REF!</v>
      </c>
      <c r="H94" s="4" t="e">
        <f t="shared" si="35"/>
        <v>#REF!</v>
      </c>
      <c r="I94" s="5" t="str">
        <f>IFERROR(VLOOKUP(C94,'[23]SINAPI MARÇO'!$A:$E,2,FALSE),IFERROR(VLOOKUP(C94,'[23]BANCO DE DADOS'!$A$3:$F$12008,3,FALSE),""))</f>
        <v>TUBO PVC, SÉRIE R, ÁGUA PLUVIAL, DN 150 MM, FORNECIDO E INSTALADO EM RAMAL DE ENCAMINHAMENTO. AF_06/2022</v>
      </c>
      <c r="J94" s="6" t="str">
        <f>IFERROR(VLOOKUP(C94,'[23]SINAPI MARÇO'!$A:$E,3,FALSE),IFERROR(VLOOKUP(C94,'[23]BANCO DE DADOS'!$A$3:$F$12008,4,FALSE),""))</f>
        <v>M</v>
      </c>
      <c r="K94" s="106">
        <f>VLOOKUP(A94,'[23]MEMÓRIA LOTE SETENTRIONAL'!$1:$1048576,6,FALSE)</f>
        <v>171.28</v>
      </c>
      <c r="L94" s="7">
        <f>IFERROR(VLOOKUP(C94,'[23]SINAPI MARÇO'!$A:$E,4,FALSE),IFERROR(VLOOKUP(C94,'[23]BANCO DE DADOS'!$A$3:$F$12008,5,FALSE),""))</f>
        <v>67.69</v>
      </c>
      <c r="M94" s="138"/>
      <c r="N94" s="107">
        <f>IF($P94="","",IF($P94=1,$J$10,IF($P94=2,$J$11,IF($P94=3,$J$12,IF($P94=4,$J$13,IF($P94=5,$J$14,IF($P94=6,$J$15)))))))</f>
        <v>0</v>
      </c>
      <c r="O94" s="107">
        <f>IF($P94="","",IF($P94=1,$K$10,IF($P94=2,$K$11,IF($P94=3,$K$12,IF($P94=4,$K$13,IF($P94=5,$K$14,IF($P94=6,$K$15)))))))</f>
        <v>0</v>
      </c>
      <c r="P94" s="108">
        <v>1</v>
      </c>
      <c r="Q94" s="8">
        <f t="shared" si="44"/>
        <v>67.69</v>
      </c>
      <c r="R94" s="8">
        <f t="shared" si="44"/>
        <v>0</v>
      </c>
      <c r="S94" s="8">
        <f t="shared" si="37"/>
        <v>11593.94</v>
      </c>
      <c r="T94" s="8">
        <f t="shared" si="38"/>
        <v>0</v>
      </c>
      <c r="Z94" s="109"/>
    </row>
    <row r="95" spans="1:26" ht="49.5" x14ac:dyDescent="0.3">
      <c r="A95" s="46" t="s">
        <v>134</v>
      </c>
      <c r="B95" s="103" t="str">
        <f>IFERROR(VLOOKUP(C95,'[23]SINAPI MARÇO'!$A:$F,6,FALSE),IFERROR(VLOOKUP(C95,'[23]BANCO DE DADOS'!$A$3:$F$12008,2,FALSE),""))</f>
        <v>SINAPI MARÇO 2025</v>
      </c>
      <c r="C95" s="104">
        <v>99251</v>
      </c>
      <c r="D95" s="105" t="str">
        <f>IF(C95="","",IF(F95="","FALTA",LOOKUP($C95,'[23]E-FISCO'!$A$2:$A$12235,'[23]E-FISCO'!$B$2:$B$12235)))</f>
        <v>498936 - 8</v>
      </c>
      <c r="E95" s="4">
        <f>IF(C95="","",LOOKUP(C95,'[23]E-FISCO'!$A$2:$A$12235,'[23]E-FISCO'!$A$2:$A$12235))</f>
        <v>99251</v>
      </c>
      <c r="F95" s="4">
        <f t="shared" si="34"/>
        <v>99251</v>
      </c>
      <c r="G95" s="4" t="e">
        <f>IF(C95="","",LOOKUP(C95,#REF!,#REF!))</f>
        <v>#REF!</v>
      </c>
      <c r="H95" s="4" t="e">
        <f t="shared" si="35"/>
        <v>#REF!</v>
      </c>
      <c r="I95" s="5" t="str">
        <f>IFERROR(VLOOKUP(C95,'[23]SINAPI MARÇO'!$A:$E,2,FALSE),IFERROR(VLOOKUP(C95,'[23]BANCO DE DADOS'!$A$3:$F$12008,3,FALSE),""))</f>
        <v>CAIXA ENTERRADA HIDRÁULICA RETANGULAR EM ALVENARIA COM TIJOLOS CERÂMICOS MACIÇOS, DIMENSÕES INTERNAS: 0,4X0,4X0,4 M PARA REDE DE DRENAGEM. AF_12/2020</v>
      </c>
      <c r="J95" s="6" t="str">
        <f>IFERROR(VLOOKUP(C95,'[23]SINAPI MARÇO'!$A:$E,3,FALSE),IFERROR(VLOOKUP(C95,'[23]BANCO DE DADOS'!$A$3:$F$12008,4,FALSE),""))</f>
        <v>UN</v>
      </c>
      <c r="K95" s="106">
        <f>VLOOKUP(A95,'[23]MEMÓRIA LOTE SETENTRIONAL'!$1:$1048576,6,FALSE)</f>
        <v>76</v>
      </c>
      <c r="L95" s="7">
        <f>IFERROR(VLOOKUP(C95,'[23]SINAPI MARÇO'!$A:$E,4,FALSE),IFERROR(VLOOKUP(C95,'[23]BANCO DE DADOS'!$A$3:$F$12008,5,FALSE),""))</f>
        <v>263.14999999999998</v>
      </c>
      <c r="M95" s="138"/>
      <c r="N95" s="107">
        <f>IF($P95="","",IF($P95=1,$J$10,IF($P95=2,$J$11,IF($P95=3,$J$12,IF($P95=4,$J$13,IF($P95=5,$J$14,IF($P95=6,$J$15)))))))</f>
        <v>0</v>
      </c>
      <c r="O95" s="107">
        <f>IF($P95="","",IF($P95=1,$K$10,IF($P95=2,$K$11,IF($P95=3,$K$12,IF($P95=4,$K$13,IF($P95=5,$K$14,IF($P95=6,$K$15)))))))</f>
        <v>0</v>
      </c>
      <c r="P95" s="108">
        <v>1</v>
      </c>
      <c r="Q95" s="8">
        <f t="shared" si="44"/>
        <v>263.14999999999998</v>
      </c>
      <c r="R95" s="8">
        <f t="shared" si="44"/>
        <v>0</v>
      </c>
      <c r="S95" s="8">
        <f t="shared" si="37"/>
        <v>19999.400000000001</v>
      </c>
      <c r="T95" s="8">
        <f t="shared" si="38"/>
        <v>0</v>
      </c>
      <c r="Z95" s="109"/>
    </row>
    <row r="96" spans="1:26" x14ac:dyDescent="0.25">
      <c r="A96" s="97" t="s">
        <v>135</v>
      </c>
      <c r="B96" s="97"/>
      <c r="C96" s="98"/>
      <c r="D96" s="99"/>
      <c r="E96" s="99"/>
      <c r="F96" s="99"/>
      <c r="G96" s="99"/>
      <c r="H96" s="99"/>
      <c r="I96" s="3" t="s">
        <v>136</v>
      </c>
      <c r="J96" s="99"/>
      <c r="K96" s="100"/>
      <c r="L96" s="101"/>
      <c r="M96" s="139"/>
      <c r="N96" s="99"/>
      <c r="O96" s="99"/>
      <c r="P96" s="99"/>
      <c r="Q96" s="99"/>
      <c r="R96" s="99"/>
      <c r="S96" s="102">
        <f>SUM(S97:S105)</f>
        <v>111241.23</v>
      </c>
      <c r="T96" s="102">
        <f>SUM(T97:T105)</f>
        <v>0</v>
      </c>
      <c r="Z96" s="109"/>
    </row>
    <row r="97" spans="1:26" ht="33" x14ac:dyDescent="0.3">
      <c r="A97" s="46" t="s">
        <v>137</v>
      </c>
      <c r="B97" s="103" t="str">
        <f>IFERROR(VLOOKUP(C97,'[23]SINAPI MARÇO'!$A:$F,6,FALSE),IFERROR(VLOOKUP(C97,'[23]BANCO DE DADOS'!$A$3:$F$12008,2,FALSE),""))</f>
        <v>SICRO JAN / 25</v>
      </c>
      <c r="C97" s="104">
        <v>5213444</v>
      </c>
      <c r="D97" s="105" t="str">
        <f>IF(C97="","",IF(F97="","FALTA",LOOKUP($C97,'[23]E-FISCO'!$A$2:$A$12235,'[23]E-FISCO'!$B$2:$B$12235)))</f>
        <v>FALTA</v>
      </c>
      <c r="E97" s="4">
        <f>IF(C97="","",LOOKUP(C97,'[23]E-FISCO'!$A$2:$A$12235,'[23]E-FISCO'!$A$2:$A$12235))</f>
        <v>5213430</v>
      </c>
      <c r="F97" s="4" t="str">
        <f t="shared" ref="F97:F100" si="45">IF(C97=E97,C97,"")</f>
        <v/>
      </c>
      <c r="G97" s="4" t="e">
        <f>IF(C97="","",LOOKUP(C97,#REF!,#REF!))</f>
        <v>#REF!</v>
      </c>
      <c r="H97" s="4" t="e">
        <f t="shared" ref="H97:H100" si="46">IF(C97=G97,C97,"")</f>
        <v>#REF!</v>
      </c>
      <c r="I97" s="5" t="str">
        <f>IFERROR(VLOOKUP(C97,'[23]SINAPI MARÇO'!$A:$E,2,FALSE),IFERROR(VLOOKUP(C97,'[23]BANCO DE DADOS'!$A$3:$F$12008,3,FALSE),""))</f>
        <v>PLACA DE REGULAMENTAÇÃO EM AÇO, R1 LADO 0,248 M - PELÍCULA RETRORREFLETIVA TIPO I + SI - FORNECIMENTO E IMPLANTAÇÃO</v>
      </c>
      <c r="J97" s="6" t="str">
        <f>IFERROR(VLOOKUP(C97,'[23]SINAPI MARÇO'!$A:$E,3,FALSE),IFERROR(VLOOKUP(C97,'[23]BANCO DE DADOS'!$A$3:$F$12008,4,FALSE),""))</f>
        <v>UN</v>
      </c>
      <c r="K97" s="106">
        <f>VLOOKUP(A97,'[23]MEMÓRIA LOTE SETENTRIONAL'!$1:$1048576,6,FALSE)</f>
        <v>45</v>
      </c>
      <c r="L97" s="7">
        <f>IFERROR(VLOOKUP(C97,'[23]SINAPI MARÇO'!$A:$E,4,FALSE),IFERROR(VLOOKUP(C97,'[23]BANCO DE DADOS'!$A$3:$F$12008,5,FALSE),""))</f>
        <v>265.97000000000003</v>
      </c>
      <c r="M97" s="138"/>
      <c r="N97" s="107">
        <f>IF($P97="","",IF($P97=1,$J$10,IF($P97=2,$J$11,IF($P97=3,$J$12,IF($P97=4,$J$13,IF($P97=5,$J$14,IF($P97=6,$J$15)))))))</f>
        <v>0</v>
      </c>
      <c r="O97" s="107">
        <f>IF($P97="","",IF($P97=1,$K$10,IF($P97=2,$K$11,IF($P97=3,$K$12,IF($P97=4,$K$13,IF($P97=5,$K$14,IF($P97=6,$K$15)))))))</f>
        <v>0</v>
      </c>
      <c r="P97" s="108">
        <v>1</v>
      </c>
      <c r="Q97" s="8">
        <f t="shared" ref="Q97:R105" si="47">IF($K97="","",ROUND((L97*N97)+L97,2))</f>
        <v>265.97000000000003</v>
      </c>
      <c r="R97" s="8">
        <f t="shared" si="47"/>
        <v>0</v>
      </c>
      <c r="S97" s="8">
        <f t="shared" ref="S97:S100" si="48">IF($K97="","",ROUND(Q97*K97,2))</f>
        <v>11968.65</v>
      </c>
      <c r="T97" s="8">
        <f t="shared" ref="T97:T100" si="49">IF($K97="","",ROUND(R97*K97,2))</f>
        <v>0</v>
      </c>
      <c r="Z97" s="109"/>
    </row>
    <row r="98" spans="1:26" ht="33" x14ac:dyDescent="0.3">
      <c r="A98" s="46" t="s">
        <v>138</v>
      </c>
      <c r="B98" s="103" t="str">
        <f>IFERROR(VLOOKUP(C98,'[23]SINAPI MARÇO'!$A:$F,6,FALSE),IFERROR(VLOOKUP(C98,'[23]BANCO DE DADOS'!$A$3:$F$12008,2,FALSE),""))</f>
        <v>SICRO JAN / 25</v>
      </c>
      <c r="C98" s="104">
        <v>5213855</v>
      </c>
      <c r="D98" s="105" t="str">
        <f>IF(C98="","",IF(F98="","FALTA",LOOKUP($C98,'[23]E-FISCO'!$A$2:$A$12235,'[23]E-FISCO'!$B$2:$B$12235)))</f>
        <v>FALTA</v>
      </c>
      <c r="E98" s="4">
        <f>IF(C98="","",LOOKUP(C98,'[23]E-FISCO'!$A$2:$A$12235,'[23]E-FISCO'!$A$2:$A$12235))</f>
        <v>5213430</v>
      </c>
      <c r="F98" s="4" t="str">
        <f t="shared" si="45"/>
        <v/>
      </c>
      <c r="G98" s="4" t="e">
        <f>IF(C98="","",LOOKUP(C98,#REF!,#REF!))</f>
        <v>#REF!</v>
      </c>
      <c r="H98" s="4" t="e">
        <f t="shared" si="46"/>
        <v>#REF!</v>
      </c>
      <c r="I98" s="5" t="str">
        <f>IFERROR(VLOOKUP(C98,'[23]SINAPI MARÇO'!$A:$E,2,FALSE),IFERROR(VLOOKUP(C98,'[23]BANCO DE DADOS'!$A$3:$F$12008,3,FALSE),""))</f>
        <v>SUPORTE METÁLICO GALVANIZADO PARA PLACA DE REGULAMENTAÇÃO - R1 - LADO DE 0,248 M - FORNECIMENTO E IMPLANTAÇÃO</v>
      </c>
      <c r="J98" s="6" t="str">
        <f>IFERROR(VLOOKUP(C98,'[23]SINAPI MARÇO'!$A:$E,3,FALSE),IFERROR(VLOOKUP(C98,'[23]BANCO DE DADOS'!$A$3:$F$12008,4,FALSE),""))</f>
        <v>UN</v>
      </c>
      <c r="K98" s="106">
        <f>VLOOKUP(A98,'[23]MEMÓRIA LOTE SETENTRIONAL'!$1:$1048576,6,FALSE)</f>
        <v>45</v>
      </c>
      <c r="L98" s="7">
        <f>IFERROR(VLOOKUP(C98,'[23]SINAPI MARÇO'!$A:$E,4,FALSE),IFERROR(VLOOKUP(C98,'[23]BANCO DE DADOS'!$A$3:$F$12008,5,FALSE),""))</f>
        <v>412.03</v>
      </c>
      <c r="M98" s="138"/>
      <c r="N98" s="107">
        <f>IF($P98="","",IF($P98=1,$J$10,IF($P98=2,$J$11,IF($P98=3,$J$12,IF($P98=4,$J$13,IF($P98=5,$J$14,IF($P98=6,$J$15)))))))</f>
        <v>0</v>
      </c>
      <c r="O98" s="107">
        <f>IF($P98="","",IF($P98=1,$K$10,IF($P98=2,$K$11,IF($P98=3,$K$12,IF($P98=4,$K$13,IF($P98=5,$K$14,IF($P98=6,$K$15)))))))</f>
        <v>0</v>
      </c>
      <c r="P98" s="108">
        <v>1</v>
      </c>
      <c r="Q98" s="8">
        <f t="shared" si="47"/>
        <v>412.03</v>
      </c>
      <c r="R98" s="8">
        <f t="shared" si="47"/>
        <v>0</v>
      </c>
      <c r="S98" s="8">
        <f t="shared" si="48"/>
        <v>18541.349999999999</v>
      </c>
      <c r="T98" s="8">
        <f t="shared" si="49"/>
        <v>0</v>
      </c>
      <c r="Z98" s="109"/>
    </row>
    <row r="99" spans="1:26" ht="33" x14ac:dyDescent="0.3">
      <c r="A99" s="46" t="s">
        <v>139</v>
      </c>
      <c r="B99" s="103" t="str">
        <f>IFERROR(VLOOKUP(C99,'[23]SINAPI MARÇO'!$A:$F,6,FALSE),IFERROR(VLOOKUP(C99,'[23]BANCO DE DADOS'!$A$3:$F$12008,2,FALSE),""))</f>
        <v>SICRO JAN / 25</v>
      </c>
      <c r="C99" s="104">
        <v>5213464</v>
      </c>
      <c r="D99" s="105" t="str">
        <f>IF(C99="","",IF(F99="","FALTA",LOOKUP($C99,'[23]E-FISCO'!$A$2:$A$12235,'[23]E-FISCO'!$B$2:$B$12235)))</f>
        <v>FALTA</v>
      </c>
      <c r="E99" s="4">
        <f>IF(C99="","",LOOKUP(C99,'[23]E-FISCO'!$A$2:$A$12235,'[23]E-FISCO'!$A$2:$A$12235))</f>
        <v>5213430</v>
      </c>
      <c r="F99" s="4" t="str">
        <f t="shared" si="45"/>
        <v/>
      </c>
      <c r="G99" s="4" t="e">
        <f>IF(C99="","",LOOKUP(C99,#REF!,#REF!))</f>
        <v>#REF!</v>
      </c>
      <c r="H99" s="4" t="e">
        <f t="shared" si="46"/>
        <v>#REF!</v>
      </c>
      <c r="I99" s="5" t="str">
        <f>IFERROR(VLOOKUP(C99,'[23]SINAPI MARÇO'!$A:$E,2,FALSE),IFERROR(VLOOKUP(C99,'[23]BANCO DE DADOS'!$A$3:$F$12008,3,FALSE),""))</f>
        <v>PLACA DE ADVERTÊNCIA EM AÇO, LADO DE 0,60 M - PELÍCULA RETRORREFLETIVA TIPO I + SI - FORNECIMENTO E IMPLANTAÇÃO</v>
      </c>
      <c r="J99" s="6" t="str">
        <f>IFERROR(VLOOKUP(C99,'[23]SINAPI MARÇO'!$A:$E,3,FALSE),IFERROR(VLOOKUP(C99,'[23]BANCO DE DADOS'!$A$3:$F$12008,4,FALSE),""))</f>
        <v>UN</v>
      </c>
      <c r="K99" s="106">
        <f>VLOOKUP(A99,'[23]MEMÓRIA LOTE SETENTRIONAL'!$1:$1048576,6,FALSE)</f>
        <v>18</v>
      </c>
      <c r="L99" s="7">
        <f>IFERROR(VLOOKUP(C99,'[23]SINAPI MARÇO'!$A:$E,4,FALSE),IFERROR(VLOOKUP(C99,'[23]BANCO DE DADOS'!$A$3:$F$12008,5,FALSE),""))</f>
        <v>265.94</v>
      </c>
      <c r="M99" s="138"/>
      <c r="N99" s="107">
        <f>IF($P99="","",IF($P99=1,$J$10,IF($P99=2,$J$11,IF($P99=3,$J$12,IF($P99=4,$J$13,IF($P99=5,$J$14,IF($P99=6,$J$15)))))))</f>
        <v>0</v>
      </c>
      <c r="O99" s="107">
        <f>IF($P99="","",IF($P99=1,$K$10,IF($P99=2,$K$11,IF($P99=3,$K$12,IF($P99=4,$K$13,IF($P99=5,$K$14,IF($P99=6,$K$15)))))))</f>
        <v>0</v>
      </c>
      <c r="P99" s="108">
        <v>1</v>
      </c>
      <c r="Q99" s="8">
        <f t="shared" si="47"/>
        <v>265.94</v>
      </c>
      <c r="R99" s="8">
        <f t="shared" si="47"/>
        <v>0</v>
      </c>
      <c r="S99" s="8">
        <f t="shared" si="48"/>
        <v>4786.92</v>
      </c>
      <c r="T99" s="8">
        <f t="shared" si="49"/>
        <v>0</v>
      </c>
      <c r="Z99" s="109"/>
    </row>
    <row r="100" spans="1:26" ht="49.5" x14ac:dyDescent="0.3">
      <c r="A100" s="46" t="s">
        <v>140</v>
      </c>
      <c r="B100" s="103" t="str">
        <f>IFERROR(VLOOKUP(C100,'[23]SINAPI MARÇO'!$A:$F,6,FALSE),IFERROR(VLOOKUP(C100,'[23]BANCO DE DADOS'!$A$3:$F$12008,2,FALSE),""))</f>
        <v>SICRO JAN / 25</v>
      </c>
      <c r="C100" s="104">
        <v>5213863</v>
      </c>
      <c r="D100" s="105" t="str">
        <f>IF(C100="","",IF(F100="","FALTA",LOOKUP($C100,'[23]E-FISCO'!$A$2:$A$12235,'[23]E-FISCO'!$B$2:$B$12235)))</f>
        <v>FALTA</v>
      </c>
      <c r="E100" s="4">
        <f>IF(C100="","",LOOKUP(C100,'[23]E-FISCO'!$A$2:$A$12235,'[23]E-FISCO'!$A$2:$A$12235))</f>
        <v>5213430</v>
      </c>
      <c r="F100" s="4" t="str">
        <f t="shared" si="45"/>
        <v/>
      </c>
      <c r="G100" s="4" t="e">
        <f>IF(C100="","",LOOKUP(C100,#REF!,#REF!))</f>
        <v>#REF!</v>
      </c>
      <c r="H100" s="4" t="e">
        <f t="shared" si="46"/>
        <v>#REF!</v>
      </c>
      <c r="I100" s="5" t="str">
        <f>IFERROR(VLOOKUP(C100,'[23]SINAPI MARÇO'!$A:$E,2,FALSE),IFERROR(VLOOKUP(C100,'[23]BANCO DE DADOS'!$A$3:$F$12008,3,FALSE),""))</f>
        <v>SUPORTE METÁLICO GALVANIZADO PARA PLACA DE ADVERTÊNCIA OU REGULAMENTAÇÃO - LADO OU DIÂMETRO DE 0,60 M - FORNECIMENTO E IMPLANTAÇÃO</v>
      </c>
      <c r="J100" s="6" t="str">
        <f>IFERROR(VLOOKUP(C100,'[23]SINAPI MARÇO'!$A:$E,3,FALSE),IFERROR(VLOOKUP(C100,'[23]BANCO DE DADOS'!$A$3:$F$12008,4,FALSE),""))</f>
        <v>UN</v>
      </c>
      <c r="K100" s="106">
        <f>VLOOKUP(A100,'[23]MEMÓRIA LOTE SETENTRIONAL'!$1:$1048576,6,FALSE)</f>
        <v>63</v>
      </c>
      <c r="L100" s="7">
        <f>IFERROR(VLOOKUP(C100,'[23]SINAPI MARÇO'!$A:$E,4,FALSE),IFERROR(VLOOKUP(C100,'[23]BANCO DE DADOS'!$A$3:$F$12008,5,FALSE),""))</f>
        <v>458.54</v>
      </c>
      <c r="M100" s="138"/>
      <c r="N100" s="107">
        <f>IF($P100="","",IF($P100=1,$J$10,IF($P100=2,$J$11,IF($P100=3,$J$12,IF($P100=4,$J$13,IF($P100=5,$J$14,IF($P100=6,$J$15)))))))</f>
        <v>0</v>
      </c>
      <c r="O100" s="107">
        <f>IF($P100="","",IF($P100=1,$K$10,IF($P100=2,$K$11,IF($P100=3,$K$12,IF($P100=4,$K$13,IF($P100=5,$K$14,IF($P100=6,$K$15)))))))</f>
        <v>0</v>
      </c>
      <c r="P100" s="108">
        <v>1</v>
      </c>
      <c r="Q100" s="8">
        <f t="shared" si="47"/>
        <v>458.54</v>
      </c>
      <c r="R100" s="8">
        <f t="shared" si="47"/>
        <v>0</v>
      </c>
      <c r="S100" s="8">
        <f t="shared" si="48"/>
        <v>28888.02</v>
      </c>
      <c r="T100" s="8">
        <f t="shared" si="49"/>
        <v>0</v>
      </c>
      <c r="Z100" s="109"/>
    </row>
    <row r="101" spans="1:26" ht="33" x14ac:dyDescent="0.3">
      <c r="A101" s="46" t="s">
        <v>141</v>
      </c>
      <c r="B101" s="103" t="str">
        <f>IFERROR(VLOOKUP(C101,'[23]SINAPI MARÇO'!$A:$F,6,FALSE),IFERROR(VLOOKUP(C101,'[23]BANCO DE DADOS'!$A$3:$F$12008,2,FALSE),""))</f>
        <v>SICRO JAN / 25</v>
      </c>
      <c r="C101" s="104">
        <v>5213440</v>
      </c>
      <c r="D101" s="105" t="str">
        <f>IF(C101="","",IF(F101="","FALTA",LOOKUP($C101,'[23]E-FISCO'!$A$2:$A$12235,'[23]E-FISCO'!$B$2:$B$12235)))</f>
        <v>FALTA</v>
      </c>
      <c r="E101" s="4">
        <f>IF(C101="","",LOOKUP(C101,'[23]E-FISCO'!$A$2:$A$12235,'[23]E-FISCO'!$A$2:$A$12235))</f>
        <v>5213430</v>
      </c>
      <c r="F101" s="4" t="str">
        <f>IF(C101=E101,C101,"")</f>
        <v/>
      </c>
      <c r="G101" s="4" t="e">
        <f>IF(C101="","",LOOKUP(C101,#REF!,#REF!))</f>
        <v>#REF!</v>
      </c>
      <c r="H101" s="4" t="e">
        <f>IF(C101=G101,C101,"")</f>
        <v>#REF!</v>
      </c>
      <c r="I101" s="5" t="str">
        <f>IFERROR(VLOOKUP(C101,'[23]SINAPI MARÇO'!$A:$E,2,FALSE),IFERROR(VLOOKUP(C101,'[23]BANCO DE DADOS'!$A$3:$F$12008,3,FALSE),""))</f>
        <v>PLACA DE REGULAMENTAÇÃO EM AÇO D = 0,60 M - PELÍCULA RETRORREFLETIVA TIPO I + SI - FORNECIMENTO E IMPLANTAÇÃO</v>
      </c>
      <c r="J101" s="6" t="str">
        <f>IFERROR(VLOOKUP(C101,'[23]SINAPI MARÇO'!$A:$E,3,FALSE),IFERROR(VLOOKUP(C101,'[23]BANCO DE DADOS'!$A$3:$F$12008,4,FALSE),""))</f>
        <v>UN</v>
      </c>
      <c r="K101" s="106">
        <f>VLOOKUP(A101,'[23]MEMÓRIA LOTE SETENTRIONAL'!$1:$1048576,6,FALSE)</f>
        <v>45</v>
      </c>
      <c r="L101" s="7">
        <f>IFERROR(VLOOKUP(C101,'[23]SINAPI MARÇO'!$A:$E,4,FALSE),IFERROR(VLOOKUP(C101,'[23]BANCO DE DADOS'!$A$3:$F$12008,5,FALSE),""))</f>
        <v>265.91000000000003</v>
      </c>
      <c r="M101" s="138"/>
      <c r="N101" s="107">
        <f>IF($P101="","",IF($P101=1,$J$10,IF($P101=2,$J$11,IF($P101=3,$J$12,IF($P101=4,$J$13,IF($P101=5,$J$14,IF($P101=6,$J$15)))))))</f>
        <v>0</v>
      </c>
      <c r="O101" s="107">
        <f>IF($P101="","",IF($P101=1,$K$10,IF($P101=2,$K$11,IF($P101=3,$K$12,IF($P101=4,$K$13,IF($P101=5,$K$14,IF($P101=6,$K$15)))))))</f>
        <v>0</v>
      </c>
      <c r="P101" s="108">
        <v>1</v>
      </c>
      <c r="Q101" s="8">
        <f t="shared" si="47"/>
        <v>265.91000000000003</v>
      </c>
      <c r="R101" s="8">
        <f t="shared" si="47"/>
        <v>0</v>
      </c>
      <c r="S101" s="8">
        <f>IF($K101="","",ROUND(Q101*K101,2))</f>
        <v>11965.95</v>
      </c>
      <c r="T101" s="8">
        <f>IF($K101="","",ROUND(R101*K101,2))</f>
        <v>0</v>
      </c>
      <c r="Z101" s="109"/>
    </row>
    <row r="102" spans="1:26" ht="33" x14ac:dyDescent="0.3">
      <c r="A102" s="46" t="s">
        <v>142</v>
      </c>
      <c r="B102" s="103" t="str">
        <f>IFERROR(VLOOKUP(C102,'[23]SINAPI MARÇO'!$A:$F,6,FALSE),IFERROR(VLOOKUP(C102,'[23]BANCO DE DADOS'!$A$3:$F$12008,2,FALSE),""))</f>
        <v>SICRO JAN / 25</v>
      </c>
      <c r="C102" s="104">
        <v>5213448</v>
      </c>
      <c r="D102" s="105" t="str">
        <f>IF(C102="","",IF(F102="","FALTA",LOOKUP($C102,'[23]E-FISCO'!$A$2:$A$12235,'[23]E-FISCO'!$B$2:$B$12235)))</f>
        <v>FALTA</v>
      </c>
      <c r="E102" s="4">
        <f>IF(C102="","",LOOKUP(C102,'[23]E-FISCO'!$A$2:$A$12235,'[23]E-FISCO'!$A$2:$A$12235))</f>
        <v>5213430</v>
      </c>
      <c r="F102" s="4" t="str">
        <f>IF(C102=E102,C102,"")</f>
        <v/>
      </c>
      <c r="G102" s="4" t="e">
        <f>IF(C102="","",LOOKUP(C102,#REF!,#REF!))</f>
        <v>#REF!</v>
      </c>
      <c r="H102" s="4" t="e">
        <f>IF(C102=G102,C102,"")</f>
        <v>#REF!</v>
      </c>
      <c r="I102" s="5" t="str">
        <f>IFERROR(VLOOKUP(C102,'[23]SINAPI MARÇO'!$A:$E,2,FALSE),IFERROR(VLOOKUP(C102,'[23]BANCO DE DADOS'!$A$3:$F$12008,3,FALSE),""))</f>
        <v>PLACA DE REGULAMENTAÇÃO EM AÇO, R2 LADO 0,60 M - PELÍCULA RETRORREFLETIVA TIPO I + SI - FORNECIMENTO E IMPLANTAÇÃO</v>
      </c>
      <c r="J102" s="6" t="str">
        <f>IFERROR(VLOOKUP(C102,'[23]SINAPI MARÇO'!$A:$E,3,FALSE),IFERROR(VLOOKUP(C102,'[23]BANCO DE DADOS'!$A$3:$F$12008,4,FALSE),""))</f>
        <v>UN</v>
      </c>
      <c r="K102" s="106">
        <f>VLOOKUP(A102,'[23]MEMÓRIA LOTE SETENTRIONAL'!$1:$1048576,6,FALSE)</f>
        <v>6</v>
      </c>
      <c r="L102" s="7">
        <f>IFERROR(VLOOKUP(C102,'[23]SINAPI MARÇO'!$A:$E,4,FALSE),IFERROR(VLOOKUP(C102,'[23]BANCO DE DADOS'!$A$3:$F$12008,5,FALSE),""))</f>
        <v>181.44</v>
      </c>
      <c r="M102" s="138"/>
      <c r="N102" s="107">
        <f>IF($P102="","",IF($P102=1,$J$10,IF($P102=2,$J$11,IF($P102=3,$J$12,IF($P102=4,$J$13,IF($P102=5,$J$14,IF($P102=6,$J$15)))))))</f>
        <v>0</v>
      </c>
      <c r="O102" s="107">
        <f>IF($P102="","",IF($P102=1,$K$10,IF($P102=2,$K$11,IF($P102=3,$K$12,IF($P102=4,$K$13,IF($P102=5,$K$14,IF($P102=6,$K$15)))))))</f>
        <v>0</v>
      </c>
      <c r="P102" s="108">
        <v>1</v>
      </c>
      <c r="Q102" s="8">
        <f t="shared" si="47"/>
        <v>181.44</v>
      </c>
      <c r="R102" s="8">
        <f t="shared" si="47"/>
        <v>0</v>
      </c>
      <c r="S102" s="8">
        <f>IF($K102="","",ROUND(Q102*K102,2))</f>
        <v>1088.6400000000001</v>
      </c>
      <c r="T102" s="8">
        <f>IF($K102="","",ROUND(R102*K102,2))</f>
        <v>0</v>
      </c>
      <c r="Z102" s="109"/>
    </row>
    <row r="103" spans="1:26" ht="33" x14ac:dyDescent="0.3">
      <c r="A103" s="46" t="s">
        <v>143</v>
      </c>
      <c r="B103" s="103" t="str">
        <f>IFERROR(VLOOKUP(C103,'[23]SINAPI MARÇO'!$A:$F,6,FALSE),IFERROR(VLOOKUP(C103,'[23]BANCO DE DADOS'!$A$3:$F$12008,2,FALSE),""))</f>
        <v>SICRO JAN / 25</v>
      </c>
      <c r="C103" s="104">
        <v>5213859</v>
      </c>
      <c r="D103" s="105" t="str">
        <f>IF(C103="","",IF(F103="","FALTA",LOOKUP($C103,'[23]E-FISCO'!$A$2:$A$12235,'[23]E-FISCO'!$B$2:$B$12235)))</f>
        <v>FALTA</v>
      </c>
      <c r="E103" s="4">
        <f>IF(C103="","",LOOKUP(C103,'[23]E-FISCO'!$A$2:$A$12235,'[23]E-FISCO'!$A$2:$A$12235))</f>
        <v>5213430</v>
      </c>
      <c r="F103" s="4" t="str">
        <f>IF(C103=E103,C103,"")</f>
        <v/>
      </c>
      <c r="G103" s="4" t="e">
        <f>IF(C103="","",LOOKUP(C103,#REF!,#REF!))</f>
        <v>#REF!</v>
      </c>
      <c r="H103" s="4" t="e">
        <f>IF(C103=G103,C103,"")</f>
        <v>#REF!</v>
      </c>
      <c r="I103" s="5" t="str">
        <f>IFERROR(VLOOKUP(C103,'[23]SINAPI MARÇO'!$A:$E,2,FALSE),IFERROR(VLOOKUP(C103,'[23]BANCO DE DADOS'!$A$3:$F$12008,3,FALSE),""))</f>
        <v>SUPORTE METÁLICO GALVANIZADO PARA PLACA DE REGULAMENTAÇÃO - R2 - LADO DE 0,60 M - FORNECIMENTO E IMPLANTAÇÃO</v>
      </c>
      <c r="J103" s="6" t="str">
        <f>IFERROR(VLOOKUP(C103,'[23]SINAPI MARÇO'!$A:$E,3,FALSE),IFERROR(VLOOKUP(C103,'[23]BANCO DE DADOS'!$A$3:$F$12008,4,FALSE),""))</f>
        <v>UN</v>
      </c>
      <c r="K103" s="106">
        <f>VLOOKUP(A103,'[23]MEMÓRIA LOTE SETENTRIONAL'!$1:$1048576,6,FALSE)</f>
        <v>6</v>
      </c>
      <c r="L103" s="7">
        <f>IFERROR(VLOOKUP(C103,'[23]SINAPI MARÇO'!$A:$E,4,FALSE),IFERROR(VLOOKUP(C103,'[23]BANCO DE DADOS'!$A$3:$F$12008,5,FALSE),""))</f>
        <v>453.78</v>
      </c>
      <c r="M103" s="138"/>
      <c r="N103" s="107">
        <f>IF($P103="","",IF($P103=1,$J$10,IF($P103=2,$J$11,IF($P103=3,$J$12,IF($P103=4,$J$13,IF($P103=5,$J$14,IF($P103=6,$J$15)))))))</f>
        <v>0</v>
      </c>
      <c r="O103" s="107">
        <f>IF($P103="","",IF($P103=1,$K$10,IF($P103=2,$K$11,IF($P103=3,$K$12,IF($P103=4,$K$13,IF($P103=5,$K$14,IF($P103=6,$K$15)))))))</f>
        <v>0</v>
      </c>
      <c r="P103" s="108">
        <v>1</v>
      </c>
      <c r="Q103" s="8">
        <f t="shared" si="47"/>
        <v>453.78</v>
      </c>
      <c r="R103" s="8">
        <f t="shared" si="47"/>
        <v>0</v>
      </c>
      <c r="S103" s="8">
        <f>IF($K103="","",ROUND(Q103*K103,2))</f>
        <v>2722.68</v>
      </c>
      <c r="T103" s="8">
        <f>IF($K103="","",ROUND(R103*K103,2))</f>
        <v>0</v>
      </c>
      <c r="Z103" s="109"/>
    </row>
    <row r="104" spans="1:26" ht="99" x14ac:dyDescent="0.3">
      <c r="A104" s="46" t="s">
        <v>144</v>
      </c>
      <c r="B104" s="103" t="str">
        <f>IFERROR(VLOOKUP(C104,'[23]SINAPI MARÇO'!$A:$F,6,FALSE),IFERROR(VLOOKUP(C104,'[23]BANCO DE DADOS'!$A$3:$F$12008,2,FALSE),""))</f>
        <v>COMPOSIÇÃO</v>
      </c>
      <c r="C104" s="104" t="s">
        <v>145</v>
      </c>
      <c r="D104" s="105" t="str">
        <f>IF(C104="","",IF(F104="","FALTA",LOOKUP($C104,'[23]E-FISCO'!$A$2:$A$12235,'[23]E-FISCO'!$B$2:$B$12235)))</f>
        <v>FALTA</v>
      </c>
      <c r="E104" s="4" t="str">
        <f>IF(C104="","",LOOKUP(C104,'[23]E-FISCO'!$A$2:$A$12235,'[23]E-FISCO'!$A$2:$A$12235))</f>
        <v>A9372</v>
      </c>
      <c r="F104" s="4" t="str">
        <f>IF(C104=E104,C104,"")</f>
        <v/>
      </c>
      <c r="G104" s="4" t="e">
        <f>IF(C104="","",LOOKUP(C104,#REF!,#REF!))</f>
        <v>#REF!</v>
      </c>
      <c r="H104" s="4" t="e">
        <f>IF(C104=G104,C104,"")</f>
        <v>#REF!</v>
      </c>
      <c r="I104" s="5" t="str">
        <f>IFERROR(VLOOKUP(C104,'[23]SINAPI MARÇO'!$A:$E,2,FALSE),IFERROR(VLOOKUP(C104,'[23]BANCO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6" t="str">
        <f>IFERROR(VLOOKUP(C104,'[23]SINAPI MARÇO'!$A:$E,3,FALSE),IFERROR(VLOOKUP(C104,'[23]BANCO DE DADOS'!$A$3:$F$12008,4,FALSE),""))</f>
        <v>UN</v>
      </c>
      <c r="K104" s="106">
        <f>VLOOKUP(A104,'[23]MEMÓRIA LOTE SETENTRIONAL'!$1:$1048576,6,FALSE)</f>
        <v>15</v>
      </c>
      <c r="L104" s="7">
        <f>IFERROR(VLOOKUP(C104,'[23]SINAPI MARÇO'!$A:$E,4,FALSE),IFERROR(VLOOKUP(C104,'[23]BANCO DE DADOS'!$A$3:$F$12008,5,FALSE),""))</f>
        <v>850.72</v>
      </c>
      <c r="M104" s="138"/>
      <c r="N104" s="107">
        <f>IF($P104="","",IF($P104=1,$J$10,IF($P104=2,$J$11,IF($P104=3,$J$12,IF($P104=4,$J$13,IF($P104=5,$J$14,IF($P104=6,$J$15)))))))</f>
        <v>0</v>
      </c>
      <c r="O104" s="107">
        <f>IF($P104="","",IF($P104=1,$K$10,IF($P104=2,$K$11,IF($P104=3,$K$12,IF($P104=4,$K$13,IF($P104=5,$K$14,IF($P104=6,$K$15)))))))</f>
        <v>0</v>
      </c>
      <c r="P104" s="108">
        <v>1</v>
      </c>
      <c r="Q104" s="8">
        <f t="shared" si="47"/>
        <v>850.72</v>
      </c>
      <c r="R104" s="8">
        <f t="shared" si="47"/>
        <v>0</v>
      </c>
      <c r="S104" s="8">
        <f>IF($K104="","",ROUND(Q104*K104,2))</f>
        <v>12760.8</v>
      </c>
      <c r="T104" s="8">
        <f>IF($K104="","",ROUND(R104*K104,2))</f>
        <v>0</v>
      </c>
      <c r="Z104" s="109"/>
    </row>
    <row r="105" spans="1:26" ht="99" x14ac:dyDescent="0.3">
      <c r="A105" s="46" t="s">
        <v>146</v>
      </c>
      <c r="B105" s="103" t="str">
        <f>IFERROR(VLOOKUP(C105,'[23]SINAPI MARÇO'!$A:$F,6,FALSE),IFERROR(VLOOKUP(C105,'[23]BANCO DE DADOS'!$A$3:$F$12008,2,FALSE),""))</f>
        <v>COMPOSIÇÃO</v>
      </c>
      <c r="C105" s="104" t="s">
        <v>147</v>
      </c>
      <c r="D105" s="105" t="str">
        <f>IF(C105="","",IF(F105="","FALTA",LOOKUP($C105,'[23]E-FISCO'!$A$2:$A$12235,'[23]E-FISCO'!$B$2:$B$12235)))</f>
        <v>FALTA</v>
      </c>
      <c r="E105" s="4" t="str">
        <f>IF(C105="","",LOOKUP(C105,'[23]E-FISCO'!$A$2:$A$12235,'[23]E-FISCO'!$A$2:$A$12235))</f>
        <v>A9372</v>
      </c>
      <c r="F105" s="4" t="str">
        <f>IF(C105=E105,C105,"")</f>
        <v/>
      </c>
      <c r="G105" s="4" t="e">
        <f>IF(C105="","",LOOKUP(C105,#REF!,#REF!))</f>
        <v>#REF!</v>
      </c>
      <c r="H105" s="4" t="e">
        <f>IF(C105=G105,C105,"")</f>
        <v>#REF!</v>
      </c>
      <c r="I105" s="5" t="str">
        <f>IFERROR(VLOOKUP(C105,'[23]SINAPI MARÇO'!$A:$E,2,FALSE),IFERROR(VLOOKUP(C105,'[23]BANCO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6" t="str">
        <f>IFERROR(VLOOKUP(C105,'[23]SINAPI MARÇO'!$A:$E,3,FALSE),IFERROR(VLOOKUP(C105,'[23]BANCO DE DADOS'!$A$3:$F$12008,4,FALSE),""))</f>
        <v>UN</v>
      </c>
      <c r="K105" s="106">
        <f>VLOOKUP(A105,'[23]MEMÓRIA LOTE SETENTRIONAL'!$1:$1048576,6,FALSE)</f>
        <v>23</v>
      </c>
      <c r="L105" s="7">
        <f>IFERROR(VLOOKUP(C105,'[23]SINAPI MARÇO'!$A:$E,4,FALSE),IFERROR(VLOOKUP(C105,'[23]BANCO DE DADOS'!$A$3:$F$12008,5,FALSE),""))</f>
        <v>805.14</v>
      </c>
      <c r="M105" s="138"/>
      <c r="N105" s="107">
        <f>IF($P105="","",IF($P105=1,$J$10,IF($P105=2,$J$11,IF($P105=3,$J$12,IF($P105=4,$J$13,IF($P105=5,$J$14,IF($P105=6,$J$15)))))))</f>
        <v>0</v>
      </c>
      <c r="O105" s="107">
        <f>IF($P105="","",IF($P105=1,$K$10,IF($P105=2,$K$11,IF($P105=3,$K$12,IF($P105=4,$K$13,IF($P105=5,$K$14,IF($P105=6,$K$15)))))))</f>
        <v>0</v>
      </c>
      <c r="P105" s="108">
        <v>1</v>
      </c>
      <c r="Q105" s="8">
        <f t="shared" si="47"/>
        <v>805.14</v>
      </c>
      <c r="R105" s="8">
        <f t="shared" si="47"/>
        <v>0</v>
      </c>
      <c r="S105" s="8">
        <f>IF($K105="","",ROUND(Q105*K105,2))</f>
        <v>18518.22</v>
      </c>
      <c r="T105" s="8">
        <f>IF($K105="","",ROUND(R105*K105,2))</f>
        <v>0</v>
      </c>
      <c r="Z105" s="109"/>
    </row>
    <row r="106" spans="1:26" x14ac:dyDescent="0.25">
      <c r="A106" s="97" t="s">
        <v>148</v>
      </c>
      <c r="B106" s="97"/>
      <c r="C106" s="98"/>
      <c r="D106" s="99"/>
      <c r="E106" s="99"/>
      <c r="F106" s="99"/>
      <c r="G106" s="99"/>
      <c r="H106" s="99"/>
      <c r="I106" s="3" t="s">
        <v>149</v>
      </c>
      <c r="J106" s="99"/>
      <c r="K106" s="100"/>
      <c r="L106" s="101"/>
      <c r="M106" s="139"/>
      <c r="N106" s="99"/>
      <c r="O106" s="99"/>
      <c r="P106" s="99"/>
      <c r="Q106" s="99"/>
      <c r="R106" s="99"/>
      <c r="S106" s="102">
        <f>SUM(S107:S110)</f>
        <v>131482.29</v>
      </c>
      <c r="T106" s="102">
        <f>SUM(T107:T110)</f>
        <v>0</v>
      </c>
      <c r="U106" s="110"/>
      <c r="Z106" s="109"/>
    </row>
    <row r="107" spans="1:26" x14ac:dyDescent="0.3">
      <c r="A107" s="46" t="s">
        <v>150</v>
      </c>
      <c r="B107" s="103" t="str">
        <f>IFERROR(VLOOKUP(C107,'[23]SINAPI MARÇO'!$A:$F,6,FALSE),IFERROR(VLOOKUP(C107,'[23]BANCO DE DADOS'!$A$3:$F$12008,2,FALSE),""))</f>
        <v>SICRO JAN / 25</v>
      </c>
      <c r="C107" s="104">
        <v>5213401</v>
      </c>
      <c r="D107" s="105" t="str">
        <f>IF(C107="","",IF(F107="","FALTA",LOOKUP($C107,'[23]E-FISCO'!$A$2:$A$12235,'[23]E-FISCO'!$B$2:$B$12235)))</f>
        <v>FALTA</v>
      </c>
      <c r="E107" s="4">
        <f>IF(C107="","",LOOKUP(C107,'[23]E-FISCO'!$A$2:$A$12235,'[23]E-FISCO'!$A$2:$A$12235))</f>
        <v>4915777</v>
      </c>
      <c r="F107" s="4" t="str">
        <f t="shared" ref="F107:F110" si="50">IF(C107=E107,C107,"")</f>
        <v/>
      </c>
      <c r="G107" s="4" t="e">
        <f>IF(C107="","",LOOKUP(C107,#REF!,#REF!))</f>
        <v>#REF!</v>
      </c>
      <c r="H107" s="4" t="e">
        <f t="shared" ref="H107:H110" si="51">IF(C107=G107,C107,"")</f>
        <v>#REF!</v>
      </c>
      <c r="I107" s="5" t="str">
        <f>IFERROR(VLOOKUP(C107,'[23]SINAPI MARÇO'!$A:$E,2,FALSE),IFERROR(VLOOKUP(C107,'[23]BANCO DE DADOS'!$A$3:$F$12008,3,FALSE),""))</f>
        <v>PINTURA DE FAIXA COM TINTA ACRÍLICA - ESPESSURA DE 0,6 MM</v>
      </c>
      <c r="J107" s="6" t="str">
        <f>IFERROR(VLOOKUP(C107,'[23]SINAPI MARÇO'!$A:$E,3,FALSE),IFERROR(VLOOKUP(C107,'[23]BANCO DE DADOS'!$A$3:$F$12008,4,FALSE),""))</f>
        <v>M²</v>
      </c>
      <c r="K107" s="106">
        <f>VLOOKUP(A107,'[23]MEMÓRIA LOTE SETENTRIONAL'!$1:$1048576,6,FALSE)</f>
        <v>2169.5700000000002</v>
      </c>
      <c r="L107" s="7">
        <f>IFERROR(VLOOKUP(C107,'[23]SINAPI MARÇO'!$A:$E,4,FALSE),IFERROR(VLOOKUP(C107,'[23]BANCO DE DADOS'!$A$3:$F$12008,5,FALSE),""))</f>
        <v>30.63</v>
      </c>
      <c r="M107" s="138"/>
      <c r="N107" s="107">
        <f>IF($P107="","",IF($P107=1,$J$10,IF($P107=2,$J$11,IF($P107=3,$J$12,IF($P107=4,$J$13,IF($P107=5,$J$14,IF($P107=6,$J$15)))))))</f>
        <v>0</v>
      </c>
      <c r="O107" s="107">
        <f>IF($P107="","",IF($P107=1,$K$10,IF($P107=2,$K$11,IF($P107=3,$K$12,IF($P107=4,$K$13,IF($P107=5,$K$14,IF($P107=6,$K$15)))))))</f>
        <v>0</v>
      </c>
      <c r="P107" s="108">
        <v>1</v>
      </c>
      <c r="Q107" s="8">
        <f t="shared" ref="Q107:R110" si="52">IF($K107="","",ROUND((L107*N107)+L107,2))</f>
        <v>30.63</v>
      </c>
      <c r="R107" s="8">
        <f t="shared" si="52"/>
        <v>0</v>
      </c>
      <c r="S107" s="8">
        <f t="shared" ref="S107:S110" si="53">IF($K107="","",ROUND(Q107*K107,2))</f>
        <v>66453.929999999993</v>
      </c>
      <c r="T107" s="8">
        <f t="shared" ref="T107:T110" si="54">IF($K107="","",ROUND(R107*K107,2))</f>
        <v>0</v>
      </c>
      <c r="Z107" s="109"/>
    </row>
    <row r="108" spans="1:26" ht="33" x14ac:dyDescent="0.3">
      <c r="A108" s="46" t="s">
        <v>151</v>
      </c>
      <c r="B108" s="103" t="str">
        <f>IFERROR(VLOOKUP(C108,'[23]SINAPI MARÇO'!$A:$F,6,FALSE),IFERROR(VLOOKUP(C108,'[23]BANCO DE DADOS'!$A$3:$F$12008,2,FALSE),""))</f>
        <v>SICRO JAN / 25</v>
      </c>
      <c r="C108" s="104">
        <v>5213410</v>
      </c>
      <c r="D108" s="105" t="str">
        <f>IF(C108="","",IF(F108="","FALTA",LOOKUP($C108,'[23]E-FISCO'!$A$2:$A$12235,'[23]E-FISCO'!$B$2:$B$12235)))</f>
        <v>FALTA</v>
      </c>
      <c r="E108" s="4">
        <f>IF(C108="","",LOOKUP(C108,'[23]E-FISCO'!$A$2:$A$12235,'[23]E-FISCO'!$A$2:$A$12235))</f>
        <v>4915777</v>
      </c>
      <c r="F108" s="4" t="str">
        <f t="shared" si="50"/>
        <v/>
      </c>
      <c r="G108" s="4" t="e">
        <f>IF(C108="","",LOOKUP(C108,#REF!,#REF!))</f>
        <v>#REF!</v>
      </c>
      <c r="H108" s="4" t="e">
        <f t="shared" si="51"/>
        <v>#REF!</v>
      </c>
      <c r="I108" s="5" t="str">
        <f>IFERROR(VLOOKUP(C108,'[23]SINAPI MARÇO'!$A:$E,2,FALSE),IFERROR(VLOOKUP(C108,'[23]BANCO DE DADOS'!$A$3:$F$12008,3,FALSE),""))</f>
        <v>PINTURA DE FAIXA COM TERMOPLÁSTICO EM ALTO RELEVO TIPO I POR EXTRUSÃO - RELEVO DUPLO COM BASE</v>
      </c>
      <c r="J108" s="6" t="str">
        <f>IFERROR(VLOOKUP(C108,'[23]SINAPI MARÇO'!$A:$E,3,FALSE),IFERROR(VLOOKUP(C108,'[23]BANCO DE DADOS'!$A$3:$F$12008,4,FALSE),""))</f>
        <v>M²</v>
      </c>
      <c r="K108" s="106">
        <f>VLOOKUP(A108,'[23]MEMÓRIA LOTE SETENTRIONAL'!$1:$1048576,6,FALSE)</f>
        <v>114.24</v>
      </c>
      <c r="L108" s="7">
        <f>IFERROR(VLOOKUP(C108,'[23]SINAPI MARÇO'!$A:$E,4,FALSE),IFERROR(VLOOKUP(C108,'[23]BANCO DE DADOS'!$A$3:$F$12008,5,FALSE),""))</f>
        <v>142.94999999999999</v>
      </c>
      <c r="M108" s="138"/>
      <c r="N108" s="107">
        <f>IF($P108="","",IF($P108=1,$J$10,IF($P108=2,$J$11,IF($P108=3,$J$12,IF($P108=4,$J$13,IF($P108=5,$J$14,IF($P108=6,$J$15)))))))</f>
        <v>0</v>
      </c>
      <c r="O108" s="107">
        <f>IF($P108="","",IF($P108=1,$K$10,IF($P108=2,$K$11,IF($P108=3,$K$12,IF($P108=4,$K$13,IF($P108=5,$K$14,IF($P108=6,$K$15)))))))</f>
        <v>0</v>
      </c>
      <c r="P108" s="108">
        <v>1</v>
      </c>
      <c r="Q108" s="8">
        <f t="shared" si="52"/>
        <v>142.94999999999999</v>
      </c>
      <c r="R108" s="8">
        <f t="shared" si="52"/>
        <v>0</v>
      </c>
      <c r="S108" s="8">
        <f t="shared" si="53"/>
        <v>16330.61</v>
      </c>
      <c r="T108" s="8">
        <f t="shared" si="54"/>
        <v>0</v>
      </c>
      <c r="Z108" s="109"/>
    </row>
    <row r="109" spans="1:26" ht="33" x14ac:dyDescent="0.3">
      <c r="A109" s="46" t="s">
        <v>152</v>
      </c>
      <c r="B109" s="103" t="str">
        <f>IFERROR(VLOOKUP(C109,'[23]SINAPI MARÇO'!$A:$F,6,FALSE),IFERROR(VLOOKUP(C109,'[23]BANCO DE DADOS'!$A$3:$F$12008,2,FALSE),""))</f>
        <v>SICRO JAN / 25</v>
      </c>
      <c r="C109" s="104">
        <v>5219606</v>
      </c>
      <c r="D109" s="105" t="str">
        <f>IF(C109="","",IF(F109="","FALTA",LOOKUP($C109,'[23]E-FISCO'!$A$2:$A$12235,'[23]E-FISCO'!$B$2:$B$12235)))</f>
        <v>FALTA</v>
      </c>
      <c r="E109" s="4">
        <f>IF(C109="","",LOOKUP(C109,'[23]E-FISCO'!$A$2:$A$12235,'[23]E-FISCO'!$A$2:$A$12235))</f>
        <v>5214012</v>
      </c>
      <c r="F109" s="4" t="str">
        <f t="shared" si="50"/>
        <v/>
      </c>
      <c r="G109" s="4" t="e">
        <f>IF(C109="","",LOOKUP(C109,#REF!,#REF!))</f>
        <v>#REF!</v>
      </c>
      <c r="H109" s="4" t="e">
        <f t="shared" si="51"/>
        <v>#REF!</v>
      </c>
      <c r="I109" s="5" t="str">
        <f>IFERROR(VLOOKUP(C109,'[23]SINAPI MARÇO'!$A:$E,2,FALSE),IFERROR(VLOOKUP(C109,'[23]BANCO DE DADOS'!$A$3:$F$12008,3,FALSE),""))</f>
        <v>TACHA REFLETIVA EM PLÁSTICO INJETADO - BIDIRECIONAL TIPO II - COM UM PINO - FORNECIMENTO E COLOCAÇÃO</v>
      </c>
      <c r="J109" s="6" t="str">
        <f>IFERROR(VLOOKUP(C109,'[23]SINAPI MARÇO'!$A:$E,3,FALSE),IFERROR(VLOOKUP(C109,'[23]BANCO DE DADOS'!$A$3:$F$12008,4,FALSE),""))</f>
        <v>UN</v>
      </c>
      <c r="K109" s="106">
        <f>VLOOKUP(A109,'[23]MEMÓRIA LOTE SETENTRIONAL'!$1:$1048576,6,FALSE)</f>
        <v>571</v>
      </c>
      <c r="L109" s="7">
        <f>IFERROR(VLOOKUP(C109,'[23]SINAPI MARÇO'!$A:$E,4,FALSE),IFERROR(VLOOKUP(C109,'[23]BANCO DE DADOS'!$A$3:$F$12008,5,FALSE),""))</f>
        <v>37.92</v>
      </c>
      <c r="M109" s="138"/>
      <c r="N109" s="107">
        <f>IF($P109="","",IF($P109=1,$J$10,IF($P109=2,$J$11,IF($P109=3,$J$12,IF($P109=4,$J$13,IF($P109=5,$J$14,IF($P109=6,$J$15)))))))</f>
        <v>0</v>
      </c>
      <c r="O109" s="107">
        <f>IF($P109="","",IF($P109=1,$K$10,IF($P109=2,$K$11,IF($P109=3,$K$12,IF($P109=4,$K$13,IF($P109=5,$K$14,IF($P109=6,$K$15)))))))</f>
        <v>0</v>
      </c>
      <c r="P109" s="108">
        <v>1</v>
      </c>
      <c r="Q109" s="8">
        <f t="shared" si="52"/>
        <v>37.92</v>
      </c>
      <c r="R109" s="8">
        <f t="shared" si="52"/>
        <v>0</v>
      </c>
      <c r="S109" s="8">
        <f t="shared" si="53"/>
        <v>21652.32</v>
      </c>
      <c r="T109" s="8">
        <f t="shared" si="54"/>
        <v>0</v>
      </c>
      <c r="Z109" s="109"/>
    </row>
    <row r="110" spans="1:26" ht="33" x14ac:dyDescent="0.3">
      <c r="A110" s="46" t="s">
        <v>153</v>
      </c>
      <c r="B110" s="103" t="str">
        <f>IFERROR(VLOOKUP(C110,'[23]SINAPI MARÇO'!$A:$F,6,FALSE),IFERROR(VLOOKUP(C110,'[23]BANCO DE DADOS'!$A$3:$F$12008,2,FALSE),""))</f>
        <v>SICRO JAN / 25</v>
      </c>
      <c r="C110" s="104">
        <v>5213407</v>
      </c>
      <c r="D110" s="105" t="str">
        <f>IF(C110="","",IF(F110="","FALTA",LOOKUP($C110,'[23]E-FISCO'!$A$2:$A$12235,'[23]E-FISCO'!$B$2:$B$12235)))</f>
        <v>FALTA</v>
      </c>
      <c r="E110" s="4">
        <f>IF(C110="","",LOOKUP(C110,'[23]E-FISCO'!$A$2:$A$12235,'[23]E-FISCO'!$A$2:$A$12235))</f>
        <v>4915777</v>
      </c>
      <c r="F110" s="4" t="str">
        <f t="shared" si="50"/>
        <v/>
      </c>
      <c r="G110" s="4" t="e">
        <f>IF(C110="","",LOOKUP(C110,#REF!,#REF!))</f>
        <v>#REF!</v>
      </c>
      <c r="H110" s="4" t="e">
        <f t="shared" si="51"/>
        <v>#REF!</v>
      </c>
      <c r="I110" s="5" t="str">
        <f>IFERROR(VLOOKUP(C110,'[23]SINAPI MARÇO'!$A:$E,2,FALSE),IFERROR(VLOOKUP(C110,'[23]BANCO DE DADOS'!$A$3:$F$12008,3,FALSE),""))</f>
        <v>PINTURA DE SETAS E ZEBRADOS COM TINTA ACRÍLICA EMULSIONADA EM ÁGUA - ESPESSURA DE 0,5 MM</v>
      </c>
      <c r="J110" s="6" t="str">
        <f>IFERROR(VLOOKUP(C110,'[23]SINAPI MARÇO'!$A:$E,3,FALSE),IFERROR(VLOOKUP(C110,'[23]BANCO DE DADOS'!$A$3:$F$12008,4,FALSE),""))</f>
        <v>M²</v>
      </c>
      <c r="K110" s="106">
        <f>VLOOKUP(A110,'[23]MEMÓRIA LOTE SETENTRIONAL'!$1:$1048576,6,FALSE)</f>
        <v>856.41</v>
      </c>
      <c r="L110" s="7">
        <f>IFERROR(VLOOKUP(C110,'[23]SINAPI MARÇO'!$A:$E,4,FALSE),IFERROR(VLOOKUP(C110,'[23]BANCO DE DADOS'!$A$3:$F$12008,5,FALSE),""))</f>
        <v>31.58</v>
      </c>
      <c r="M110" s="138"/>
      <c r="N110" s="107">
        <f>IF($P110="","",IF($P110=1,$J$10,IF($P110=2,$J$11,IF($P110=3,$J$12,IF($P110=4,$J$13,IF($P110=5,$J$14,IF($P110=6,$J$15)))))))</f>
        <v>0</v>
      </c>
      <c r="O110" s="107">
        <f>IF($P110="","",IF($P110=1,$K$10,IF($P110=2,$K$11,IF($P110=3,$K$12,IF($P110=4,$K$13,IF($P110=5,$K$14,IF($P110=6,$K$15)))))))</f>
        <v>0</v>
      </c>
      <c r="P110" s="108">
        <v>1</v>
      </c>
      <c r="Q110" s="8">
        <f t="shared" si="52"/>
        <v>31.58</v>
      </c>
      <c r="R110" s="8">
        <f t="shared" si="52"/>
        <v>0</v>
      </c>
      <c r="S110" s="8">
        <f t="shared" si="53"/>
        <v>27045.43</v>
      </c>
      <c r="T110" s="8">
        <f t="shared" si="54"/>
        <v>0</v>
      </c>
      <c r="Z110" s="109"/>
    </row>
    <row r="111" spans="1:26" x14ac:dyDescent="0.25">
      <c r="A111" s="97" t="s">
        <v>154</v>
      </c>
      <c r="B111" s="97"/>
      <c r="C111" s="98"/>
      <c r="D111" s="99"/>
      <c r="E111" s="99"/>
      <c r="F111" s="99"/>
      <c r="G111" s="99"/>
      <c r="H111" s="99"/>
      <c r="I111" s="3" t="s">
        <v>155</v>
      </c>
      <c r="J111" s="99"/>
      <c r="K111" s="100"/>
      <c r="L111" s="101"/>
      <c r="M111" s="139"/>
      <c r="N111" s="99"/>
      <c r="O111" s="99"/>
      <c r="P111" s="99"/>
      <c r="Q111" s="99"/>
      <c r="R111" s="99"/>
      <c r="S111" s="102">
        <f>SUM(S112:S123)</f>
        <v>167327.49</v>
      </c>
      <c r="T111" s="102">
        <f>SUM(T112:T123)</f>
        <v>0</v>
      </c>
      <c r="Z111" s="109"/>
    </row>
    <row r="112" spans="1:26" x14ac:dyDescent="0.3">
      <c r="A112" s="46" t="s">
        <v>156</v>
      </c>
      <c r="B112" s="103" t="str">
        <f>IFERROR(VLOOKUP(C112,'[23]SINAPI MARÇO'!$A:$F,6,FALSE),IFERROR(VLOOKUP(C112,'[23]BANCO DE DADOS'!$A$3:$F$12008,2,FALSE),""))</f>
        <v>SINAPI-I MARCO 2025</v>
      </c>
      <c r="C112" s="104">
        <v>10848</v>
      </c>
      <c r="D112" s="105" t="str">
        <f>IF(C112="","",IF(F112="","FALTA",LOOKUP($C112,'[23]E-FISCO'!$A$2:$A$12235,'[23]E-FISCO'!$B$2:$B$12235)))</f>
        <v>FALTA</v>
      </c>
      <c r="E112" s="4">
        <f>IF(C112="","",LOOKUP(C112,'[23]E-FISCO'!$A$2:$A$12235,'[23]E-FISCO'!$A$2:$A$12235))</f>
        <v>10779</v>
      </c>
      <c r="F112" s="4" t="str">
        <f t="shared" ref="F112:F119" si="55">IF(C112=E112,C112,"")</f>
        <v/>
      </c>
      <c r="G112" s="4" t="e">
        <f>IF(C112="","",LOOKUP(C112,#REF!,#REF!))</f>
        <v>#REF!</v>
      </c>
      <c r="H112" s="4" t="e">
        <f t="shared" ref="H112:H119" si="56">IF(C112=G112,C112,"")</f>
        <v>#REF!</v>
      </c>
      <c r="I112" s="5" t="str">
        <f>IFERROR(VLOOKUP(C112,'[23]SINAPI MARÇO'!$A:$E,2,FALSE),IFERROR(VLOOKUP(C112,'[23]BANCO DE DADOS'!$A$3:$F$12008,3,FALSE),""))</f>
        <v>PLACA DE INAUGURACAO METALICA, *40* CM X *60* CM</v>
      </c>
      <c r="J112" s="6" t="str">
        <f>IFERROR(VLOOKUP(C112,'[23]SINAPI MARÇO'!$A:$E,3,FALSE),IFERROR(VLOOKUP(C112,'[23]BANCO DE DADOS'!$A$3:$F$12008,4,FALSE),""))</f>
        <v>UN</v>
      </c>
      <c r="K112" s="106">
        <f>VLOOKUP(A112,'[23]MEMÓRIA LOTE SETENTRIONAL'!$1:$1048576,6,FALSE)</f>
        <v>19</v>
      </c>
      <c r="L112" s="7">
        <f>IFERROR(VLOOKUP(C112,'[23]SINAPI MARÇO'!$A:$E,4,FALSE),IFERROR(VLOOKUP(C112,'[23]BANCO DE DADOS'!$A$3:$F$12008,5,FALSE),""))</f>
        <v>1206.01</v>
      </c>
      <c r="M112" s="138"/>
      <c r="N112" s="107">
        <f>IF($P112="","",IF($P112=1,$J$10,IF($P112=2,$J$11,IF($P112=3,$J$12,IF($P112=4,$J$13,IF($P112=5,$J$14,IF($P112=6,$J$15)))))))</f>
        <v>0</v>
      </c>
      <c r="O112" s="107">
        <f>IF($P112="","",IF($P112=1,$K$10,IF($P112=2,$K$11,IF($P112=3,$K$12,IF($P112=4,$K$13,IF($P112=5,$K$14,IF($P112=6,$K$15)))))))</f>
        <v>0</v>
      </c>
      <c r="P112" s="108">
        <v>5</v>
      </c>
      <c r="Q112" s="8">
        <f t="shared" ref="Q112:R123" si="57">IF($K112="","",ROUND((L112*N112)+L112,2))</f>
        <v>1206.01</v>
      </c>
      <c r="R112" s="8">
        <f t="shared" si="57"/>
        <v>0</v>
      </c>
      <c r="S112" s="8">
        <f t="shared" ref="S112:S119" si="58">IF($K112="","",ROUND(Q112*K112,2))</f>
        <v>22914.19</v>
      </c>
      <c r="T112" s="8">
        <f t="shared" ref="T112:T119" si="59">IF($K112="","",ROUND(R112*K112,2))</f>
        <v>0</v>
      </c>
      <c r="Z112" s="109"/>
    </row>
    <row r="113" spans="1:33" ht="49.5" x14ac:dyDescent="0.3">
      <c r="A113" s="46" t="s">
        <v>157</v>
      </c>
      <c r="B113" s="103" t="str">
        <f>IFERROR(VLOOKUP(C113,'[23]SINAPI MARÇO'!$A:$F,6,FALSE),IFERROR(VLOOKUP(C113,'[23]BANCO DE DADOS'!$A$3:$F$12008,2,FALSE),""))</f>
        <v>SICRO JAN / 25</v>
      </c>
      <c r="C113" s="104">
        <v>5213834</v>
      </c>
      <c r="D113" s="105" t="str">
        <f>IF(C113="","",IF(F113="","FALTA",LOOKUP($C113,'[23]E-FISCO'!$A$2:$A$12235,'[23]E-FISCO'!$B$2:$B$12235)))</f>
        <v>FALTA</v>
      </c>
      <c r="E113" s="4">
        <f>IF(C113="","",LOOKUP(C113,'[23]E-FISCO'!$A$2:$A$12235,'[23]E-FISCO'!$A$2:$A$12235))</f>
        <v>5213430</v>
      </c>
      <c r="F113" s="4" t="str">
        <f t="shared" si="55"/>
        <v/>
      </c>
      <c r="G113" s="4" t="e">
        <f>IF(C113="","",LOOKUP(C113,#REF!,#REF!))</f>
        <v>#REF!</v>
      </c>
      <c r="H113" s="4" t="e">
        <f t="shared" si="56"/>
        <v>#REF!</v>
      </c>
      <c r="I113" s="5" t="str">
        <f>IFERROR(VLOOKUP(C113,'[23]SINAPI MARÇO'!$A:$E,2,FALSE),IFERROR(VLOOKUP(C113,'[23]BANCO DE DADOS'!$A$3:$F$12008,3,FALSE),""))</f>
        <v>BARREIRA PLÁSTICA PARA CANALIZAÇÃO DE TRÂNSITO - 60 X 45 X 60 CM - UTILIZAÇÃO DE 600 CICLOS - FORNECIMENTO, 01 IMPLANTAÇÃO E 01 RETIRADA DIÁRIA</v>
      </c>
      <c r="J113" s="6" t="str">
        <f>IFERROR(VLOOKUP(C113,'[23]SINAPI MARÇO'!$A:$E,3,FALSE),IFERROR(VLOOKUP(C113,'[23]BANCO DE DADOS'!$A$3:$F$12008,4,FALSE),""))</f>
        <v>UN.DIA</v>
      </c>
      <c r="K113" s="106">
        <f>VLOOKUP(A113,'[23]MEMÓRIA LOTE SETENTRIONAL'!$1:$1048576,6,FALSE)</f>
        <v>968</v>
      </c>
      <c r="L113" s="7">
        <f>IFERROR(VLOOKUP(C113,'[23]SINAPI MARÇO'!$A:$E,4,FALSE),IFERROR(VLOOKUP(C113,'[23]BANCO DE DADOS'!$A$3:$F$12008,5,FALSE),""))</f>
        <v>6.55</v>
      </c>
      <c r="M113" s="138"/>
      <c r="N113" s="107">
        <f>IF($P113="","",IF($P113=1,$J$10,IF($P113=2,$J$11,IF($P113=3,$J$12,IF($P113=4,$J$13,IF($P113=5,$J$14,IF($P113=6,$J$15)))))))</f>
        <v>0</v>
      </c>
      <c r="O113" s="107">
        <f>IF($P113="","",IF($P113=1,$K$10,IF($P113=2,$K$11,IF($P113=3,$K$12,IF($P113=4,$K$13,IF($P113=5,$K$14,IF($P113=6,$K$15)))))))</f>
        <v>0</v>
      </c>
      <c r="P113" s="108">
        <v>1</v>
      </c>
      <c r="Q113" s="8">
        <f t="shared" si="57"/>
        <v>6.55</v>
      </c>
      <c r="R113" s="8">
        <f t="shared" si="57"/>
        <v>0</v>
      </c>
      <c r="S113" s="8">
        <f t="shared" si="58"/>
        <v>6340.4</v>
      </c>
      <c r="T113" s="8">
        <f t="shared" si="59"/>
        <v>0</v>
      </c>
      <c r="Z113" s="109"/>
    </row>
    <row r="114" spans="1:33" ht="49.5" x14ac:dyDescent="0.3">
      <c r="A114" s="46" t="s">
        <v>158</v>
      </c>
      <c r="B114" s="103" t="str">
        <f>IFERROR(VLOOKUP(C114,'[23]SINAPI MARÇO'!$A:$F,6,FALSE),IFERROR(VLOOKUP(C114,'[23]BANCO DE DADOS'!$A$3:$F$12008,2,FALSE),""))</f>
        <v>SICRO JAN / 25</v>
      </c>
      <c r="C114" s="104">
        <v>5213838</v>
      </c>
      <c r="D114" s="105" t="str">
        <f>IF(C114="","",IF(F114="","FALTA",LOOKUP($C114,'[23]E-FISCO'!$A$2:$A$12235,'[23]E-FISCO'!$B$2:$B$12235)))</f>
        <v>FALTA</v>
      </c>
      <c r="E114" s="4">
        <f>IF(C114="","",LOOKUP(C114,'[23]E-FISCO'!$A$2:$A$12235,'[23]E-FISCO'!$A$2:$A$12235))</f>
        <v>5213430</v>
      </c>
      <c r="F114" s="4" t="str">
        <f t="shared" si="55"/>
        <v/>
      </c>
      <c r="G114" s="4" t="e">
        <f>IF(C114="","",LOOKUP(C114,#REF!,#REF!))</f>
        <v>#REF!</v>
      </c>
      <c r="H114" s="4" t="e">
        <f t="shared" si="56"/>
        <v>#REF!</v>
      </c>
      <c r="I114" s="5" t="str">
        <f>IFERROR(VLOOKUP(C114,'[23]SINAPI MARÇO'!$A:$E,2,FALSE),IFERROR(VLOOKUP(C114,'[23]BANCO DE DADOS'!$A$3:$F$12008,3,FALSE),""))</f>
        <v>CILINDRO CANALIZADOR DE TRÁFEGO COM BASE QUADRADA DE 111 X 56 X 56 CM - UTILIZAÇÃO DE 600 CICLOS - FORNECIMENTO, 01 IMPLANTAÇÃO E 01 RETIRADA DIÁRIA</v>
      </c>
      <c r="J114" s="6" t="str">
        <f>IFERROR(VLOOKUP(C114,'[23]SINAPI MARÇO'!$A:$E,3,FALSE),IFERROR(VLOOKUP(C114,'[23]BANCO DE DADOS'!$A$3:$F$12008,4,FALSE),""))</f>
        <v>UN.DIA</v>
      </c>
      <c r="K114" s="106">
        <f>VLOOKUP(A114,'[23]MEMÓRIA LOTE SETENTRIONAL'!$1:$1048576,6,FALSE)</f>
        <v>968</v>
      </c>
      <c r="L114" s="7">
        <f>IFERROR(VLOOKUP(C114,'[23]SINAPI MARÇO'!$A:$E,4,FALSE),IFERROR(VLOOKUP(C114,'[23]BANCO DE DADOS'!$A$3:$F$12008,5,FALSE),""))</f>
        <v>4.47</v>
      </c>
      <c r="M114" s="138"/>
      <c r="N114" s="107">
        <f>IF($P114="","",IF($P114=1,$J$10,IF($P114=2,$J$11,IF($P114=3,$J$12,IF($P114=4,$J$13,IF($P114=5,$J$14,IF($P114=6,$J$15)))))))</f>
        <v>0</v>
      </c>
      <c r="O114" s="107">
        <f>IF($P114="","",IF($P114=1,$K$10,IF($P114=2,$K$11,IF($P114=3,$K$12,IF($P114=4,$K$13,IF($P114=5,$K$14,IF($P114=6,$K$15)))))))</f>
        <v>0</v>
      </c>
      <c r="P114" s="108">
        <v>1</v>
      </c>
      <c r="Q114" s="8">
        <f t="shared" si="57"/>
        <v>4.47</v>
      </c>
      <c r="R114" s="8">
        <f t="shared" si="57"/>
        <v>0</v>
      </c>
      <c r="S114" s="8">
        <f t="shared" si="58"/>
        <v>4326.96</v>
      </c>
      <c r="T114" s="8">
        <f t="shared" si="59"/>
        <v>0</v>
      </c>
      <c r="Z114" s="109"/>
    </row>
    <row r="115" spans="1:33" ht="33" x14ac:dyDescent="0.3">
      <c r="A115" s="46" t="s">
        <v>159</v>
      </c>
      <c r="B115" s="103" t="str">
        <f>IFERROR(VLOOKUP(C115,'[23]SINAPI MARÇO'!$A:$F,6,FALSE),IFERROR(VLOOKUP(C115,'[23]BANCO DE DADOS'!$A$3:$F$12008,2,FALSE),""))</f>
        <v>SINAPI MARÇO 2025</v>
      </c>
      <c r="C115" s="104">
        <v>104790</v>
      </c>
      <c r="D115" s="105" t="str">
        <f>IF(C115="","",IF(F115="","FALTA",LOOKUP($C115,'[23]E-FISCO'!$A$2:$A$12235,'[23]E-FISCO'!$B$2:$B$12235)))</f>
        <v>581710 - 2</v>
      </c>
      <c r="E115" s="4">
        <f>IF(C115="","",LOOKUP(C115,'[23]E-FISCO'!$A$2:$A$12235,'[23]E-FISCO'!$A$2:$A$12235))</f>
        <v>104790</v>
      </c>
      <c r="F115" s="4">
        <f t="shared" si="55"/>
        <v>104790</v>
      </c>
      <c r="G115" s="4" t="e">
        <f>IF(C115="","",LOOKUP(C115,#REF!,#REF!))</f>
        <v>#REF!</v>
      </c>
      <c r="H115" s="4" t="e">
        <f t="shared" si="56"/>
        <v>#REF!</v>
      </c>
      <c r="I115" s="5" t="str">
        <f>IFERROR(VLOOKUP(C115,'[23]SINAPI MARÇO'!$A:$E,2,FALSE),IFERROR(VLOOKUP(C115,'[23]BANCO DE DADOS'!$A$3:$F$12008,3,FALSE),""))</f>
        <v>DEMOLIÇÃO DE PISO DE CONCRETO SIMPLES, DE FORMA MECANIZADA COM MARTELETE, SEM REAPROVEITAMENTO. AF_09/2023</v>
      </c>
      <c r="J115" s="6" t="str">
        <f>IFERROR(VLOOKUP(C115,'[23]SINAPI MARÇO'!$A:$E,3,FALSE),IFERROR(VLOOKUP(C115,'[23]BANCO DE DADOS'!$A$3:$F$12008,4,FALSE),""))</f>
        <v>M3</v>
      </c>
      <c r="K115" s="106">
        <f>VLOOKUP(A115,'[23]MEMÓRIA LOTE SETENTRIONAL'!$1:$1048576,6,FALSE)</f>
        <v>7.65</v>
      </c>
      <c r="L115" s="7">
        <f>IFERROR(VLOOKUP(C115,'[23]SINAPI MARÇO'!$A:$E,4,FALSE),IFERROR(VLOOKUP(C115,'[23]BANCO DE DADOS'!$A$3:$F$12008,5,FALSE),""))</f>
        <v>102.13</v>
      </c>
      <c r="M115" s="138"/>
      <c r="N115" s="107">
        <f>IF($P115="","",IF($P115=1,$J$10,IF($P115=2,$J$11,IF($P115=3,$J$12,IF($P115=4,$J$13,IF($P115=5,$J$14,IF($P115=6,$J$15)))))))</f>
        <v>0</v>
      </c>
      <c r="O115" s="107">
        <f>IF($P115="","",IF($P115=1,$K$10,IF($P115=2,$K$11,IF($P115=3,$K$12,IF($P115=4,$K$13,IF($P115=5,$K$14,IF($P115=6,$K$15)))))))</f>
        <v>0</v>
      </c>
      <c r="P115" s="108">
        <v>1</v>
      </c>
      <c r="Q115" s="8">
        <f t="shared" si="57"/>
        <v>102.13</v>
      </c>
      <c r="R115" s="8">
        <f t="shared" si="57"/>
        <v>0</v>
      </c>
      <c r="S115" s="8">
        <f t="shared" si="58"/>
        <v>781.29</v>
      </c>
      <c r="T115" s="8">
        <f t="shared" si="59"/>
        <v>0</v>
      </c>
      <c r="Z115" s="109"/>
    </row>
    <row r="116" spans="1:33" ht="33" x14ac:dyDescent="0.3">
      <c r="A116" s="46" t="s">
        <v>160</v>
      </c>
      <c r="B116" s="103" t="str">
        <f>IFERROR(VLOOKUP(C116,'[23]SINAPI MARÇO'!$A:$F,6,FALSE),IFERROR(VLOOKUP(C116,'[23]BANCO DE DADOS'!$A$3:$F$12008,2,FALSE),""))</f>
        <v>SICRO JAN / 25</v>
      </c>
      <c r="C116" s="104">
        <v>5219544</v>
      </c>
      <c r="D116" s="105" t="str">
        <f>IF(C116="","",IF(F116="","FALTA",LOOKUP($C116,'[23]E-FISCO'!$A$2:$A$12235,'[23]E-FISCO'!$B$2:$B$12235)))</f>
        <v>FALTA</v>
      </c>
      <c r="E116" s="4">
        <f>IF(C116="","",LOOKUP(C116,'[23]E-FISCO'!$A$2:$A$12235,'[23]E-FISCO'!$A$2:$A$12235))</f>
        <v>5214012</v>
      </c>
      <c r="F116" s="4" t="str">
        <f t="shared" si="55"/>
        <v/>
      </c>
      <c r="G116" s="4" t="e">
        <f>IF(C116="","",LOOKUP(C116,#REF!,#REF!))</f>
        <v>#REF!</v>
      </c>
      <c r="H116" s="4" t="e">
        <f t="shared" si="56"/>
        <v>#REF!</v>
      </c>
      <c r="I116" s="5" t="str">
        <f>IFERROR(VLOOKUP(C116,'[23]SINAPI MARÇO'!$A:$E,2,FALSE),IFERROR(VLOOKUP(C116,'[23]BANCO DE DADOS'!$A$3:$F$12008,3,FALSE),""))</f>
        <v>CAVALETE EM PERFIL METÁLICO PARA PLACA DE SINALIZAÇÃO - 1,00 M X 1,00 M - CONFECÇÃO</v>
      </c>
      <c r="J116" s="6" t="str">
        <f>IFERROR(VLOOKUP(C116,'[23]SINAPI MARÇO'!$A:$E,3,FALSE),IFERROR(VLOOKUP(C116,'[23]BANCO DE DADOS'!$A$3:$F$12008,4,FALSE),""))</f>
        <v>UN</v>
      </c>
      <c r="K116" s="106">
        <f>VLOOKUP(A116,'[23]MEMÓRIA LOTE SETENTRIONAL'!$1:$1048576,6,FALSE)</f>
        <v>40</v>
      </c>
      <c r="L116" s="7">
        <f>IFERROR(VLOOKUP(C116,'[23]SINAPI MARÇO'!$A:$E,4,FALSE),IFERROR(VLOOKUP(C116,'[23]BANCO DE DADOS'!$A$3:$F$12008,5,FALSE),""))</f>
        <v>226.31</v>
      </c>
      <c r="M116" s="138"/>
      <c r="N116" s="107">
        <f>IF($P116="","",IF($P116=1,$J$10,IF($P116=2,$J$11,IF($P116=3,$J$12,IF($P116=4,$J$13,IF($P116=5,$J$14,IF($P116=6,$J$15)))))))</f>
        <v>0</v>
      </c>
      <c r="O116" s="107">
        <f>IF($P116="","",IF($P116=1,$K$10,IF($P116=2,$K$11,IF($P116=3,$K$12,IF($P116=4,$K$13,IF($P116=5,$K$14,IF($P116=6,$K$15)))))))</f>
        <v>0</v>
      </c>
      <c r="P116" s="108">
        <v>1</v>
      </c>
      <c r="Q116" s="8">
        <f t="shared" si="57"/>
        <v>226.31</v>
      </c>
      <c r="R116" s="8">
        <f t="shared" si="57"/>
        <v>0</v>
      </c>
      <c r="S116" s="8">
        <f t="shared" si="58"/>
        <v>9052.4</v>
      </c>
      <c r="T116" s="8">
        <f t="shared" si="59"/>
        <v>0</v>
      </c>
      <c r="Z116" s="109"/>
    </row>
    <row r="117" spans="1:33" ht="33" x14ac:dyDescent="0.3">
      <c r="A117" s="46" t="s">
        <v>161</v>
      </c>
      <c r="B117" s="103" t="str">
        <f>IFERROR(VLOOKUP(C117,'[23]SINAPI MARÇO'!$A:$F,6,FALSE),IFERROR(VLOOKUP(C117,'[23]BANCO DE DADOS'!$A$3:$F$12008,2,FALSE),""))</f>
        <v>SICRO JAN / 25</v>
      </c>
      <c r="C117" s="104">
        <v>5213417</v>
      </c>
      <c r="D117" s="105" t="str">
        <f>IF(C117="","",IF(F117="","FALTA",LOOKUP($C117,'[23]E-FISCO'!$A$2:$A$12235,'[23]E-FISCO'!$B$2:$B$12235)))</f>
        <v>FALTA</v>
      </c>
      <c r="E117" s="4">
        <f>IF(C117="","",LOOKUP(C117,'[23]E-FISCO'!$A$2:$A$12235,'[23]E-FISCO'!$A$2:$A$12235))</f>
        <v>4915777</v>
      </c>
      <c r="F117" s="4" t="str">
        <f t="shared" si="55"/>
        <v/>
      </c>
      <c r="G117" s="4" t="e">
        <f>IF(C117="","",LOOKUP(C117,#REF!,#REF!))</f>
        <v>#REF!</v>
      </c>
      <c r="H117" s="4" t="e">
        <f t="shared" si="56"/>
        <v>#REF!</v>
      </c>
      <c r="I117" s="5" t="str">
        <f>IFERROR(VLOOKUP(C117,'[23]SINAPI MARÇO'!$A:$E,2,FALSE),IFERROR(VLOOKUP(C117,'[23]BANCO DE DADOS'!$A$3:$F$12008,3,FALSE),""))</f>
        <v>PLACA EM AÇO Nº 16 GALVANIZADO COM PELÍCULA RETRORREFLETIVA TIPO I + III - CONFECÇÃO</v>
      </c>
      <c r="J117" s="6" t="str">
        <f>IFERROR(VLOOKUP(C117,'[23]SINAPI MARÇO'!$A:$E,3,FALSE),IFERROR(VLOOKUP(C117,'[23]BANCO DE DADOS'!$A$3:$F$12008,4,FALSE),""))</f>
        <v>M²</v>
      </c>
      <c r="K117" s="106">
        <f>VLOOKUP(A117,'[23]MEMÓRIA LOTE SETENTRIONAL'!$1:$1048576,6,FALSE)</f>
        <v>32</v>
      </c>
      <c r="L117" s="7">
        <f>IFERROR(VLOOKUP(C117,'[23]SINAPI MARÇO'!$A:$E,4,FALSE),IFERROR(VLOOKUP(C117,'[23]BANCO DE DADOS'!$A$3:$F$12008,5,FALSE),""))</f>
        <v>454.95</v>
      </c>
      <c r="M117" s="138"/>
      <c r="N117" s="107">
        <f>IF($P117="","",IF($P117=1,$J$10,IF($P117=2,$J$11,IF($P117=3,$J$12,IF($P117=4,$J$13,IF($P117=5,$J$14,IF($P117=6,$J$15)))))))</f>
        <v>0</v>
      </c>
      <c r="O117" s="107">
        <f>IF($P117="","",IF($P117=1,$K$10,IF($P117=2,$K$11,IF($P117=3,$K$12,IF($P117=4,$K$13,IF($P117=5,$K$14,IF($P117=6,$K$15)))))))</f>
        <v>0</v>
      </c>
      <c r="P117" s="108">
        <v>1</v>
      </c>
      <c r="Q117" s="8">
        <f t="shared" si="57"/>
        <v>454.95</v>
      </c>
      <c r="R117" s="8">
        <f t="shared" si="57"/>
        <v>0</v>
      </c>
      <c r="S117" s="8">
        <f t="shared" si="58"/>
        <v>14558.4</v>
      </c>
      <c r="T117" s="8">
        <f t="shared" si="59"/>
        <v>0</v>
      </c>
      <c r="Z117" s="109"/>
    </row>
    <row r="118" spans="1:33" ht="49.5" x14ac:dyDescent="0.3">
      <c r="A118" s="46" t="s">
        <v>162</v>
      </c>
      <c r="B118" s="103" t="str">
        <f>IFERROR(VLOOKUP(C118,'[23]SINAPI MARÇO'!$A:$F,6,FALSE),IFERROR(VLOOKUP(C118,'[23]BANCO DE DADOS'!$A$3:$F$12008,2,FALSE),""))</f>
        <v>SICRO JAN / 25</v>
      </c>
      <c r="C118" s="104">
        <v>5502972</v>
      </c>
      <c r="D118" s="105" t="str">
        <f>IF(C118="","",IF(F118="","FALTA",LOOKUP($C118,'[23]E-FISCO'!$A$2:$A$12235,'[23]E-FISCO'!$B$2:$B$12235)))</f>
        <v>FALTA</v>
      </c>
      <c r="E118" s="4">
        <f>IF(C118="","",LOOKUP(C118,'[23]E-FISCO'!$A$2:$A$12235,'[23]E-FISCO'!$A$2:$A$12235))</f>
        <v>5502115</v>
      </c>
      <c r="F118" s="4" t="str">
        <f t="shared" si="55"/>
        <v/>
      </c>
      <c r="G118" s="4" t="e">
        <f>IF(C118="","",LOOKUP(C118,#REF!,#REF!))</f>
        <v>#REF!</v>
      </c>
      <c r="H118" s="4" t="e">
        <f t="shared" si="56"/>
        <v>#REF!</v>
      </c>
      <c r="I118" s="5" t="str">
        <f>IFERROR(VLOOKUP(C118,'[23]SINAPI MARÇO'!$A:$E,2,FALSE),IFERROR(VLOOKUP(C118,'[23]BANCO DE DADOS'!$A$3:$F$12008,3,FALSE),""))</f>
        <v>ESCAVAÇÃO DE VALA EM MATERIAL DE 3ª CATEGORIA - RESISTÊNCIA À COMPRESSÃO ACIMA DE 110 MPA - COM ESCAVADEIRA E ROMPEDOR HIDRÁULICO 1.700 KG</v>
      </c>
      <c r="J118" s="6" t="str">
        <f>IFERROR(VLOOKUP(C118,'[23]SINAPI MARÇO'!$A:$E,3,FALSE),IFERROR(VLOOKUP(C118,'[23]BANCO DE DADOS'!$A$3:$F$12008,4,FALSE),""))</f>
        <v>M³</v>
      </c>
      <c r="K118" s="106">
        <f>VLOOKUP(A118,'[23]MEMÓRIA LOTE SETENTRIONAL'!$1:$1048576,6,FALSE)</f>
        <v>6.19</v>
      </c>
      <c r="L118" s="7">
        <f>IFERROR(VLOOKUP(C118,'[23]SINAPI MARÇO'!$A:$E,4,FALSE),IFERROR(VLOOKUP(C118,'[23]BANCO DE DADOS'!$A$3:$F$12008,5,FALSE),""))</f>
        <v>204.42</v>
      </c>
      <c r="M118" s="138"/>
      <c r="N118" s="107">
        <f>IF($P118="","",IF($P118=1,$J$10,IF($P118=2,$J$11,IF($P118=3,$J$12,IF($P118=4,$J$13,IF($P118=5,$J$14,IF($P118=6,$J$15)))))))</f>
        <v>0</v>
      </c>
      <c r="O118" s="107">
        <f>IF($P118="","",IF($P118=1,$K$10,IF($P118=2,$K$11,IF($P118=3,$K$12,IF($P118=4,$K$13,IF($P118=5,$K$14,IF($P118=6,$K$15)))))))</f>
        <v>0</v>
      </c>
      <c r="P118" s="108">
        <v>1</v>
      </c>
      <c r="Q118" s="8">
        <f t="shared" si="57"/>
        <v>204.42</v>
      </c>
      <c r="R118" s="8">
        <f t="shared" si="57"/>
        <v>0</v>
      </c>
      <c r="S118" s="8">
        <f t="shared" si="58"/>
        <v>1265.3599999999999</v>
      </c>
      <c r="T118" s="8">
        <f t="shared" si="59"/>
        <v>0</v>
      </c>
      <c r="Z118" s="109"/>
    </row>
    <row r="119" spans="1:33" ht="49.5" x14ac:dyDescent="0.3">
      <c r="A119" s="46" t="s">
        <v>163</v>
      </c>
      <c r="B119" s="103" t="str">
        <f>IFERROR(VLOOKUP(C119,'[23]SINAPI MARÇO'!$A:$F,6,FALSE),IFERROR(VLOOKUP(C119,'[23]BANCO DE DADOS'!$A$3:$F$12008,2,FALSE),""))</f>
        <v>SINAPI MARÇO 2025</v>
      </c>
      <c r="C119" s="104">
        <v>103310</v>
      </c>
      <c r="D119" s="105" t="str">
        <f>IF(C119="","",IF(F119="","FALTA",LOOKUP($C119,'[23]E-FISCO'!$A$2:$A$12235,'[23]E-FISCO'!$B$2:$B$12235)))</f>
        <v>FALTA</v>
      </c>
      <c r="E119" s="4">
        <f>IF(C119="","",LOOKUP(C119,'[23]E-FISCO'!$A$2:$A$12235,'[23]E-FISCO'!$A$2:$A$12235))</f>
        <v>103292</v>
      </c>
      <c r="F119" s="4" t="str">
        <f t="shared" si="55"/>
        <v/>
      </c>
      <c r="G119" s="4" t="e">
        <f>IF(C119="","",LOOKUP(C119,#REF!,#REF!))</f>
        <v>#REF!</v>
      </c>
      <c r="H119" s="4" t="e">
        <f t="shared" si="56"/>
        <v>#REF!</v>
      </c>
      <c r="I119" s="5" t="str">
        <f>IFERROR(VLOOKUP(C119,'[23]SINAPI MARÇO'!$A:$E,2,FALSE),IFERROR(VLOOKUP(C119,'[23]BANCO DE DADOS'!$A$3:$F$12008,3,FALSE),""))</f>
        <v>INSTALAÇÃO DE LIXEIRA METÁLICA DUPLA, CAPACIDADE DE 60 L, EM TUBO DE AÇO CARBONO E CESTOS EM CHAPA DE AÇO COM PINTURA ELETROSTÁTICA, SOBRE SOLO. AF_11/2021</v>
      </c>
      <c r="J119" s="6" t="str">
        <f>IFERROR(VLOOKUP(C119,'[23]SINAPI MARÇO'!$A:$E,3,FALSE),IFERROR(VLOOKUP(C119,'[23]BANCO DE DADOS'!$A$3:$F$12008,4,FALSE),""))</f>
        <v>UN</v>
      </c>
      <c r="K119" s="106">
        <f>VLOOKUP(A119,'[23]MEMÓRIA LOTE SETENTRIONAL'!$1:$1048576,6,FALSE)</f>
        <v>60</v>
      </c>
      <c r="L119" s="7">
        <f>IFERROR(VLOOKUP(C119,'[23]SINAPI MARÇO'!$A:$E,4,FALSE),IFERROR(VLOOKUP(C119,'[23]BANCO DE DADOS'!$A$3:$F$12008,5,FALSE),""))</f>
        <v>1285.06</v>
      </c>
      <c r="M119" s="138"/>
      <c r="N119" s="107">
        <f>IF($P119="","",IF($P119=1,$J$10,IF($P119=2,$J$11,IF($P119=3,$J$12,IF($P119=4,$J$13,IF($P119=5,$J$14,IF($P119=6,$J$15)))))))</f>
        <v>0</v>
      </c>
      <c r="O119" s="107">
        <f>IF($P119="","",IF($P119=1,$K$10,IF($P119=2,$K$11,IF($P119=3,$K$12,IF($P119=4,$K$13,IF($P119=5,$K$14,IF($P119=6,$K$15)))))))</f>
        <v>0</v>
      </c>
      <c r="P119" s="108">
        <v>1</v>
      </c>
      <c r="Q119" s="8">
        <f t="shared" si="57"/>
        <v>1285.06</v>
      </c>
      <c r="R119" s="8">
        <f t="shared" si="57"/>
        <v>0</v>
      </c>
      <c r="S119" s="8">
        <f t="shared" si="58"/>
        <v>77103.600000000006</v>
      </c>
      <c r="T119" s="8">
        <f t="shared" si="59"/>
        <v>0</v>
      </c>
      <c r="Z119" s="109"/>
    </row>
    <row r="120" spans="1:33" ht="33" x14ac:dyDescent="0.3">
      <c r="A120" s="46" t="s">
        <v>164</v>
      </c>
      <c r="B120" s="103" t="str">
        <f>IFERROR(VLOOKUP(C120,'[23]SINAPI MARÇO'!$A:$F,6,FALSE),IFERROR(VLOOKUP(C120,'[23]BANCO DE DADOS'!$A$3:$F$12008,2,FALSE),""))</f>
        <v>SICRO JAN / 25</v>
      </c>
      <c r="C120" s="104">
        <v>5213850</v>
      </c>
      <c r="D120" s="105" t="str">
        <f>IF(C120="","",IF(F120="","FALTA",LOOKUP($C120,'[23]E-FISCO'!$A$2:$A$12235,'[23]E-FISCO'!$B$2:$B$12235)))</f>
        <v>FALTA</v>
      </c>
      <c r="E120" s="4">
        <f>IF(C120="","",LOOKUP(C120,'[23]E-FISCO'!$A$2:$A$12235,'[23]E-FISCO'!$A$2:$A$12235))</f>
        <v>5213430</v>
      </c>
      <c r="F120" s="4" t="str">
        <f>IF(C120=E120,C120,"")</f>
        <v/>
      </c>
      <c r="G120" s="4" t="e">
        <f>IF(C120="","",LOOKUP(C120,#REF!,#REF!))</f>
        <v>#REF!</v>
      </c>
      <c r="H120" s="4" t="e">
        <f>IF(C120=G120,C120,"")</f>
        <v>#REF!</v>
      </c>
      <c r="I120" s="5" t="str">
        <f>IFERROR(VLOOKUP(C120,'[23]SINAPI MARÇO'!$A:$E,2,FALSE),IFERROR(VLOOKUP(C120,'[23]BANCO DE DADOS'!$A$3:$F$12008,3,FALSE),""))</f>
        <v>OPERAÇÃO DE SINALIZAÇÃO POR BANDEIROLA DE TECIDO OU COM PLACA METÁLICA</v>
      </c>
      <c r="J120" s="6" t="str">
        <f>IFERROR(VLOOKUP(C120,'[23]SINAPI MARÇO'!$A:$E,3,FALSE),IFERROR(VLOOKUP(C120,'[23]BANCO DE DADOS'!$A$3:$F$12008,4,FALSE),""))</f>
        <v>H</v>
      </c>
      <c r="K120" s="106">
        <f>VLOOKUP(A120,'[23]MEMÓRIA LOTE SETENTRIONAL'!$1:$1048576,6,FALSE)</f>
        <v>1408</v>
      </c>
      <c r="L120" s="7">
        <f>IFERROR(VLOOKUP(C120,'[23]SINAPI MARÇO'!$A:$E,4,FALSE),IFERROR(VLOOKUP(C120,'[23]BANCO DE DADOS'!$A$3:$F$12008,5,FALSE),""))</f>
        <v>20.28</v>
      </c>
      <c r="M120" s="138"/>
      <c r="N120" s="107">
        <f>IF($P120="","",IF($P120=1,$J$10,IF($P120=2,$J$11,IF($P120=3,$J$12,IF($P120=4,$J$13,IF($P120=5,$J$14,IF($P120=6,$J$15)))))))</f>
        <v>0</v>
      </c>
      <c r="O120" s="107">
        <f>IF($P120="","",IF($P120=1,$K$10,IF($P120=2,$K$11,IF($P120=3,$K$12,IF($P120=4,$K$13,IF($P120=5,$K$14,IF($P120=6,$K$15)))))))</f>
        <v>0</v>
      </c>
      <c r="P120" s="108">
        <v>1</v>
      </c>
      <c r="Q120" s="8">
        <f t="shared" si="57"/>
        <v>20.28</v>
      </c>
      <c r="R120" s="8">
        <f t="shared" si="57"/>
        <v>0</v>
      </c>
      <c r="S120" s="8">
        <f>IF($K120="","",ROUND(Q120*K120,2))</f>
        <v>28554.240000000002</v>
      </c>
      <c r="T120" s="8">
        <f>IF($K120="","",ROUND(R120*K120,2))</f>
        <v>0</v>
      </c>
      <c r="Z120" s="109"/>
    </row>
    <row r="121" spans="1:33" ht="33" x14ac:dyDescent="0.3">
      <c r="A121" s="46" t="s">
        <v>165</v>
      </c>
      <c r="B121" s="103" t="str">
        <f>IFERROR(VLOOKUP(C121,'[23]SINAPI MARÇO'!$A:$F,6,FALSE),IFERROR(VLOOKUP(C121,'[23]BANCO DE DADOS'!$A$3:$F$12008,2,FALSE),""))</f>
        <v>SICRO JAN / 25</v>
      </c>
      <c r="C121" s="104">
        <v>5213835</v>
      </c>
      <c r="D121" s="105" t="str">
        <f>IF(C121="","",IF(F121="","FALTA",LOOKUP($C121,'[23]E-FISCO'!$A$2:$A$12235,'[23]E-FISCO'!$B$2:$B$12235)))</f>
        <v>FALTA</v>
      </c>
      <c r="E121" s="4">
        <f>IF(C121="","",LOOKUP(C121,'[23]E-FISCO'!$A$2:$A$12235,'[23]E-FISCO'!$A$2:$A$12235))</f>
        <v>5213430</v>
      </c>
      <c r="F121" s="4" t="str">
        <f>IF(C121=E121,C121,"")</f>
        <v/>
      </c>
      <c r="G121" s="4" t="e">
        <f>IF(C121="","",LOOKUP(C121,#REF!,#REF!))</f>
        <v>#REF!</v>
      </c>
      <c r="H121" s="4" t="e">
        <f>IF(C121=G121,C121,"")</f>
        <v>#REF!</v>
      </c>
      <c r="I121" s="5" t="str">
        <f>IFERROR(VLOOKUP(C121,'[23]SINAPI MARÇO'!$A:$E,2,FALSE),IFERROR(VLOOKUP(C121,'[23]BANCO DE DADOS'!$A$3:$F$12008,3,FALSE),""))</f>
        <v>CONE PLÁSTICO PARA CANALIZAÇÃO DE TRÂNSITO - UTILIZAÇÃO DE 150 CICLOS - FORNECIMENTO, 01 IMPLANTAÇÃO E 01 RETIRADA DIÁRIA</v>
      </c>
      <c r="J121" s="6" t="str">
        <f>IFERROR(VLOOKUP(C121,'[23]SINAPI MARÇO'!$A:$E,3,FALSE),IFERROR(VLOOKUP(C121,'[23]BANCO DE DADOS'!$A$3:$F$12008,4,FALSE),""))</f>
        <v>UN.DIA</v>
      </c>
      <c r="K121" s="106">
        <f>VLOOKUP(A121,'[23]MEMÓRIA LOTE SETENTRIONAL'!$1:$1048576,6,FALSE)</f>
        <v>660</v>
      </c>
      <c r="L121" s="7">
        <f>IFERROR(VLOOKUP(C121,'[23]SINAPI MARÇO'!$A:$E,4,FALSE),IFERROR(VLOOKUP(C121,'[23]BANCO DE DADOS'!$A$3:$F$12008,5,FALSE),""))</f>
        <v>0.77</v>
      </c>
      <c r="M121" s="138"/>
      <c r="N121" s="107">
        <f>IF($P121="","",IF($P121=1,$J$10,IF($P121=2,$J$11,IF($P121=3,$J$12,IF($P121=4,$J$13,IF($P121=5,$J$14,IF($P121=6,$J$15)))))))</f>
        <v>0</v>
      </c>
      <c r="O121" s="107">
        <f>IF($P121="","",IF($P121=1,$K$10,IF($P121=2,$K$11,IF($P121=3,$K$12,IF($P121=4,$K$13,IF($P121=5,$K$14,IF($P121=6,$K$15)))))))</f>
        <v>0</v>
      </c>
      <c r="P121" s="108">
        <v>1</v>
      </c>
      <c r="Q121" s="8">
        <f t="shared" si="57"/>
        <v>0.77</v>
      </c>
      <c r="R121" s="8">
        <f t="shared" si="57"/>
        <v>0</v>
      </c>
      <c r="S121" s="8">
        <f>IF($K121="","",ROUND(Q121*K121,2))</f>
        <v>508.2</v>
      </c>
      <c r="T121" s="8">
        <f>IF($K121="","",ROUND(R121*K121,2))</f>
        <v>0</v>
      </c>
      <c r="Z121" s="109"/>
    </row>
    <row r="122" spans="1:33" ht="49.5" x14ac:dyDescent="0.3">
      <c r="A122" s="46" t="s">
        <v>166</v>
      </c>
      <c r="B122" s="103" t="str">
        <f>IFERROR(VLOOKUP(C122,'[23]SINAPI MARÇO'!$A:$F,6,FALSE),IFERROR(VLOOKUP(C122,'[23]BANCO DE DADOS'!$A$3:$F$12008,2,FALSE),""))</f>
        <v>SICRO JAN / 25</v>
      </c>
      <c r="C122" s="104">
        <v>5212557</v>
      </c>
      <c r="D122" s="105" t="str">
        <f>IF(C122="","",IF(F122="","FALTA",LOOKUP($C122,'[23]E-FISCO'!$A$2:$A$12235,'[23]E-FISCO'!$B$2:$B$12235)))</f>
        <v>FALTA</v>
      </c>
      <c r="E122" s="4">
        <f>IF(C122="","",LOOKUP(C122,'[23]E-FISCO'!$A$2:$A$12235,'[23]E-FISCO'!$A$2:$A$12235))</f>
        <v>4915777</v>
      </c>
      <c r="F122" s="4" t="str">
        <f>IF(C122=E122,C122,"")</f>
        <v/>
      </c>
      <c r="G122" s="4" t="e">
        <f>IF(C122="","",LOOKUP(C122,#REF!,#REF!))</f>
        <v>#REF!</v>
      </c>
      <c r="H122" s="4" t="e">
        <f>IF(C122=G122,C122,"")</f>
        <v>#REF!</v>
      </c>
      <c r="I122" s="5" t="str">
        <f>IFERROR(VLOOKUP(C122,'[23]SINAPI MARÇO'!$A:$E,2,FALSE),IFERROR(VLOOKUP(C122,'[23]BANCO DE DADOS'!$A$3:$F$12008,3,FALSE),""))</f>
        <v>PLACA DE REGULAMENTAÇÃO PARA SINALIZAÇÃO DE OBRAS MONTADA EM SUPORTE METÁLICO MÓVEL - D = 1,00 M - UTILIZAÇÃO DE 600 CICLOS - FORNECIMENTO, 01 IMPLANTAÇÃO E 01 RETIRADA DIÁRIA</v>
      </c>
      <c r="J122" s="6" t="str">
        <f>IFERROR(VLOOKUP(C122,'[23]SINAPI MARÇO'!$A:$E,3,FALSE),IFERROR(VLOOKUP(C122,'[23]BANCO DE DADOS'!$A$3:$F$12008,4,FALSE),""))</f>
        <v>UN.DIA</v>
      </c>
      <c r="K122" s="106">
        <f>VLOOKUP(A122,'[23]MEMÓRIA LOTE SETENTRIONAL'!$1:$1048576,6,FALSE)</f>
        <v>145</v>
      </c>
      <c r="L122" s="7">
        <f>IFERROR(VLOOKUP(C122,'[23]SINAPI MARÇO'!$A:$E,4,FALSE),IFERROR(VLOOKUP(C122,'[23]BANCO DE DADOS'!$A$3:$F$12008,5,FALSE),""))</f>
        <v>3.62</v>
      </c>
      <c r="M122" s="138"/>
      <c r="N122" s="107">
        <f>IF($P122="","",IF($P122=1,$J$10,IF($P122=2,$J$11,IF($P122=3,$J$12,IF($P122=4,$J$13,IF($P122=5,$J$14,IF($P122=6,$J$15)))))))</f>
        <v>0</v>
      </c>
      <c r="O122" s="107">
        <f>IF($P122="","",IF($P122=1,$K$10,IF($P122=2,$K$11,IF($P122=3,$K$12,IF($P122=4,$K$13,IF($P122=5,$K$14,IF($P122=6,$K$15)))))))</f>
        <v>0</v>
      </c>
      <c r="P122" s="108">
        <v>1</v>
      </c>
      <c r="Q122" s="8">
        <f t="shared" si="57"/>
        <v>3.62</v>
      </c>
      <c r="R122" s="8">
        <f t="shared" si="57"/>
        <v>0</v>
      </c>
      <c r="S122" s="8">
        <f>IF($K122="","",ROUND(Q122*K122,2))</f>
        <v>524.9</v>
      </c>
      <c r="T122" s="8">
        <f>IF($K122="","",ROUND(R122*K122,2))</f>
        <v>0</v>
      </c>
      <c r="Z122" s="109"/>
    </row>
    <row r="123" spans="1:33" ht="49.5" x14ac:dyDescent="0.3">
      <c r="A123" s="46" t="s">
        <v>167</v>
      </c>
      <c r="B123" s="103" t="str">
        <f>IFERROR(VLOOKUP(C123,'[23]SINAPI MARÇO'!$A:$F,6,FALSE),IFERROR(VLOOKUP(C123,'[23]BANCO DE DADOS'!$A$3:$F$12008,2,FALSE),""))</f>
        <v>SICRO JAN / 25</v>
      </c>
      <c r="C123" s="104">
        <v>5212560</v>
      </c>
      <c r="D123" s="105" t="str">
        <f>IF(C123="","",IF(F123="","FALTA",LOOKUP($C123,'[23]E-FISCO'!$A$2:$A$12235,'[23]E-FISCO'!$B$2:$B$12235)))</f>
        <v>FALTA</v>
      </c>
      <c r="E123" s="4">
        <f>IF(C123="","",LOOKUP(C123,'[23]E-FISCO'!$A$2:$A$12235,'[23]E-FISCO'!$A$2:$A$12235))</f>
        <v>4915777</v>
      </c>
      <c r="F123" s="4" t="str">
        <f>IF(C123=E123,C123,"")</f>
        <v/>
      </c>
      <c r="G123" s="4" t="e">
        <f>IF(C123="","",LOOKUP(C123,#REF!,#REF!))</f>
        <v>#REF!</v>
      </c>
      <c r="H123" s="4" t="e">
        <f>IF(C123=G123,C123,"")</f>
        <v>#REF!</v>
      </c>
      <c r="I123" s="5" t="str">
        <f>IFERROR(VLOOKUP(C123,'[23]SINAPI MARÇO'!$A:$E,2,FALSE),IFERROR(VLOOKUP(C123,'[23]BANCO DE DADOS'!$A$3:$F$12008,3,FALSE),""))</f>
        <v>PLACA DE ADVERTÊNCIA PARA SINALIZAÇÃO DE OBRAS MONTADA EM SUPORTE METÁLICO MÓVEL, LADO 1,00 M - UTILIZAÇÃO DE 600 CICLOS - FORNECIMENTO, 01 IMPLANTAÇÃO E 01 RETIRADA DIÁRIA</v>
      </c>
      <c r="J123" s="6" t="str">
        <f>IFERROR(VLOOKUP(C123,'[23]SINAPI MARÇO'!$A:$E,3,FALSE),IFERROR(VLOOKUP(C123,'[23]BANCO DE DADOS'!$A$3:$F$12008,4,FALSE),""))</f>
        <v>UN.DIA</v>
      </c>
      <c r="K123" s="106">
        <f>VLOOKUP(A123,'[23]MEMÓRIA LOTE SETENTRIONAL'!$1:$1048576,6,FALSE)</f>
        <v>363</v>
      </c>
      <c r="L123" s="7">
        <f>IFERROR(VLOOKUP(C123,'[23]SINAPI MARÇO'!$A:$E,4,FALSE),IFERROR(VLOOKUP(C123,'[23]BANCO DE DADOS'!$A$3:$F$12008,5,FALSE),""))</f>
        <v>3.85</v>
      </c>
      <c r="M123" s="138"/>
      <c r="N123" s="107">
        <f>IF($P123="","",IF($P123=1,$J$10,IF($P123=2,$J$11,IF($P123=3,$J$12,IF($P123=4,$J$13,IF($P123=5,$J$14,IF($P123=6,$J$15)))))))</f>
        <v>0</v>
      </c>
      <c r="O123" s="107">
        <f>IF($P123="","",IF($P123=1,$K$10,IF($P123=2,$K$11,IF($P123=3,$K$12,IF($P123=4,$K$13,IF($P123=5,$K$14,IF($P123=6,$K$15)))))))</f>
        <v>0</v>
      </c>
      <c r="P123" s="108">
        <v>1</v>
      </c>
      <c r="Q123" s="8">
        <f t="shared" si="57"/>
        <v>3.85</v>
      </c>
      <c r="R123" s="8">
        <f t="shared" si="57"/>
        <v>0</v>
      </c>
      <c r="S123" s="8">
        <f>IF($K123="","",ROUND(Q123*K123,2))</f>
        <v>1397.55</v>
      </c>
      <c r="T123" s="8">
        <f>IF($K123="","",ROUND(R123*K123,2))</f>
        <v>0</v>
      </c>
      <c r="Z123" s="109"/>
    </row>
    <row r="124" spans="1:33" s="89" customFormat="1" ht="33" x14ac:dyDescent="0.25">
      <c r="A124" s="91" t="s">
        <v>168</v>
      </c>
      <c r="B124" s="91"/>
      <c r="C124" s="92"/>
      <c r="D124" s="93"/>
      <c r="E124" s="93"/>
      <c r="F124" s="93"/>
      <c r="G124" s="93"/>
      <c r="H124" s="93"/>
      <c r="I124" s="9" t="s">
        <v>169</v>
      </c>
      <c r="J124" s="93"/>
      <c r="K124" s="94"/>
      <c r="L124" s="95"/>
      <c r="M124" s="140"/>
      <c r="N124" s="93"/>
      <c r="O124" s="93"/>
      <c r="P124" s="93"/>
      <c r="Q124" s="93"/>
      <c r="R124" s="93"/>
      <c r="S124" s="96">
        <f>SUM(S125,S127,S133,S135,S137,S145,S159,S168,S185,S195)</f>
        <v>3886234.36</v>
      </c>
      <c r="T124" s="96">
        <f>SUM(T125,T127,T133,T135,T137,T145,T159,T168,T185,T195)</f>
        <v>0</v>
      </c>
      <c r="U124" s="27"/>
      <c r="Z124" s="90"/>
      <c r="AA124" s="90"/>
      <c r="AB124" s="90"/>
      <c r="AC124" s="90"/>
      <c r="AD124" s="90"/>
      <c r="AE124" s="90"/>
      <c r="AF124" s="90"/>
      <c r="AG124" s="90"/>
    </row>
    <row r="125" spans="1:33" s="89" customFormat="1" x14ac:dyDescent="0.25">
      <c r="A125" s="97" t="s">
        <v>170</v>
      </c>
      <c r="B125" s="97"/>
      <c r="C125" s="98"/>
      <c r="D125" s="99"/>
      <c r="E125" s="99"/>
      <c r="F125" s="99"/>
      <c r="G125" s="99"/>
      <c r="H125" s="99"/>
      <c r="I125" s="3" t="s">
        <v>57</v>
      </c>
      <c r="J125" s="99"/>
      <c r="K125" s="100"/>
      <c r="L125" s="101"/>
      <c r="M125" s="139"/>
      <c r="N125" s="99"/>
      <c r="O125" s="99"/>
      <c r="P125" s="99"/>
      <c r="Q125" s="99"/>
      <c r="R125" s="99"/>
      <c r="S125" s="102">
        <f>SUM(S126)</f>
        <v>327979.03999999998</v>
      </c>
      <c r="T125" s="102">
        <f>SUM(T126)</f>
        <v>0</v>
      </c>
      <c r="U125" s="27"/>
      <c r="Z125" s="90"/>
      <c r="AA125" s="90"/>
      <c r="AB125" s="90"/>
      <c r="AC125" s="90"/>
      <c r="AD125" s="90"/>
      <c r="AE125" s="90"/>
      <c r="AF125" s="90"/>
      <c r="AG125" s="90"/>
    </row>
    <row r="126" spans="1:33" s="89" customFormat="1" x14ac:dyDescent="0.3">
      <c r="A126" s="46" t="s">
        <v>171</v>
      </c>
      <c r="B126" s="103" t="str">
        <f>IFERROR(VLOOKUP(C126,'[23]SINAPI MARÇO'!$A:$F,6,FALSE),IFERROR(VLOOKUP(C126,'[23]BANCO DE DADOS'!$A$3:$F$12008,2,FALSE),""))</f>
        <v>COMPOSIÇÃO</v>
      </c>
      <c r="C126" s="104" t="s">
        <v>172</v>
      </c>
      <c r="D126" s="105" t="str">
        <f>IF(C126="","",IF(F126="","FALTA",LOOKUP($C126,'[23]E-FISCO'!$A$2:$A$12235,'[23]E-FISCO'!$B$2:$B$12235)))</f>
        <v>FALTA</v>
      </c>
      <c r="E126" s="4" t="str">
        <f>IF(C126="","",LOOKUP(C126,'[23]E-FISCO'!$A$2:$A$12235,'[23]E-FISCO'!$A$2:$A$12235))</f>
        <v>A9372</v>
      </c>
      <c r="F126" s="4" t="str">
        <f t="shared" ref="F126" si="60">IF(C126=E126,C126,"")</f>
        <v/>
      </c>
      <c r="G126" s="4" t="e">
        <f>IF(C126="","",LOOKUP(C126,#REF!,#REF!))</f>
        <v>#REF!</v>
      </c>
      <c r="H126" s="4" t="e">
        <f t="shared" ref="H126" si="61">IF(C126=G126,C126,"")</f>
        <v>#REF!</v>
      </c>
      <c r="I126" s="5" t="str">
        <f>IFERROR(VLOOKUP(C126,'[23]SINAPI MARÇO'!$A:$E,2,FALSE),IFERROR(VLOOKUP(C126,'[23]BANCO DE DADOS'!$A$3:$F$12008,3,FALSE),""))</f>
        <v>ADMINISTRAÇÃO LOCAL PARA PAVIMENTAÇÃO EM PEDRA GRANÍTICA (12 MESES)</v>
      </c>
      <c r="J126" s="6" t="str">
        <f>IFERROR(VLOOKUP(C126,'[23]SINAPI MARÇO'!$A:$E,3,FALSE),IFERROR(VLOOKUP(C126,'[23]BANCO DE DADOS'!$A$3:$F$12008,4,FALSE),""))</f>
        <v>UN</v>
      </c>
      <c r="K126" s="106">
        <f>VLOOKUP(A126,'[23]MEMÓRIA LOTE SETENTRIONAL'!$1:$1048576,6,FALSE)</f>
        <v>1</v>
      </c>
      <c r="L126" s="7">
        <f>IFERROR(VLOOKUP(C126,'[23]SINAPI MARÇO'!$A:$E,4,FALSE),IFERROR(VLOOKUP(C126,'[23]BANCO DE DADOS'!$A$3:$F$12008,5,FALSE),""))</f>
        <v>327979.03999999998</v>
      </c>
      <c r="M126" s="138"/>
      <c r="N126" s="107">
        <f>IF($P126="","",IF($P126=1,$J$10,IF($P126=2,$J$11,IF($P126=3,$J$12,IF($P126=4,$J$13,IF($P126=5,$J$14,IF($P126=6,$J$15)))))))</f>
        <v>0</v>
      </c>
      <c r="O126" s="107">
        <f>IF($P126="","",IF($P126=1,$K$10,IF($P126=2,$K$11,IF($P126=3,$K$12,IF($P126=4,$K$13,IF($P126=5,$K$14,IF($P126=6,$K$15)))))))</f>
        <v>0</v>
      </c>
      <c r="P126" s="108">
        <v>1</v>
      </c>
      <c r="Q126" s="8">
        <f t="shared" ref="Q126:R126" si="62">IF($K126="","",ROUND((L126*N126)+L126,2))</f>
        <v>327979.03999999998</v>
      </c>
      <c r="R126" s="8">
        <f t="shared" si="62"/>
        <v>0</v>
      </c>
      <c r="S126" s="8">
        <f t="shared" ref="S126" si="63">IF($K126="","",ROUND(Q126*K126,2))</f>
        <v>327979.03999999998</v>
      </c>
      <c r="T126" s="8">
        <f t="shared" ref="T126" si="64">IF($K126="","",ROUND(R126*K126,2))</f>
        <v>0</v>
      </c>
      <c r="U126" s="27"/>
      <c r="V126" s="27"/>
      <c r="W126" s="27"/>
      <c r="Z126" s="90"/>
      <c r="AA126" s="90"/>
      <c r="AB126" s="90"/>
      <c r="AC126" s="90"/>
      <c r="AD126" s="90"/>
      <c r="AE126" s="90"/>
      <c r="AF126" s="90"/>
      <c r="AG126" s="90"/>
    </row>
    <row r="127" spans="1:33" s="89" customFormat="1" x14ac:dyDescent="0.25">
      <c r="A127" s="97" t="s">
        <v>173</v>
      </c>
      <c r="B127" s="97"/>
      <c r="C127" s="98"/>
      <c r="D127" s="99"/>
      <c r="E127" s="99"/>
      <c r="F127" s="99"/>
      <c r="G127" s="99"/>
      <c r="H127" s="99"/>
      <c r="I127" s="3" t="s">
        <v>61</v>
      </c>
      <c r="J127" s="99"/>
      <c r="K127" s="100"/>
      <c r="L127" s="101"/>
      <c r="M127" s="139"/>
      <c r="N127" s="99"/>
      <c r="O127" s="99"/>
      <c r="P127" s="99"/>
      <c r="Q127" s="99"/>
      <c r="R127" s="99"/>
      <c r="S127" s="102">
        <f>SUM(S128:S132)</f>
        <v>298159.42</v>
      </c>
      <c r="T127" s="102">
        <f>SUM(T128:T132)</f>
        <v>0</v>
      </c>
      <c r="U127" s="27"/>
      <c r="Z127" s="90"/>
      <c r="AA127" s="90"/>
      <c r="AB127" s="90"/>
      <c r="AC127" s="90"/>
      <c r="AD127" s="90"/>
      <c r="AE127" s="90"/>
      <c r="AF127" s="90"/>
      <c r="AG127" s="90"/>
    </row>
    <row r="128" spans="1:33" s="89" customFormat="1" ht="33" x14ac:dyDescent="0.3">
      <c r="A128" s="46" t="s">
        <v>174</v>
      </c>
      <c r="B128" s="103" t="str">
        <f>IFERROR(VLOOKUP(C128,'[23]SINAPI MARÇO'!$A:$F,6,FALSE),IFERROR(VLOOKUP(C128,'[23]BANCO DE DADOS'!$A$3:$F$12008,2,FALSE),""))</f>
        <v>SINAPI MARÇO 2025</v>
      </c>
      <c r="C128" s="104">
        <v>103689</v>
      </c>
      <c r="D128" s="105" t="str">
        <f>IF(C128="","",IF(F128="","FALTA",LOOKUP($C128,'[23]E-FISCO'!$A$2:$A$12235,'[23]E-FISCO'!$B$2:$B$12235)))</f>
        <v>575001 - 6</v>
      </c>
      <c r="E128" s="4">
        <f>IF(C128="","",LOOKUP(C128,'[23]E-FISCO'!$A$2:$A$12235,'[23]E-FISCO'!$A$2:$A$12235))</f>
        <v>103689</v>
      </c>
      <c r="F128" s="4">
        <f t="shared" ref="F128:F132" si="65">IF(C128=E128,C128,"")</f>
        <v>103689</v>
      </c>
      <c r="G128" s="4" t="e">
        <f>IF(C128="","",LOOKUP(C128,#REF!,#REF!))</f>
        <v>#REF!</v>
      </c>
      <c r="H128" s="4" t="e">
        <f t="shared" ref="H128:H132" si="66">IF(C128=G128,C128,"")</f>
        <v>#REF!</v>
      </c>
      <c r="I128" s="5" t="str">
        <f>IFERROR(VLOOKUP(C128,'[23]SINAPI MARÇO'!$A:$E,2,FALSE),IFERROR(VLOOKUP(C128,'[23]BANCO DE DADOS'!$A$3:$F$12008,3,FALSE),""))</f>
        <v>FORNECIMENTO E INSTALAÇÃO DE PLACA DE OBRA COM CHAPA GALVANIZADA E ESTRUTURA DE MADEIRA. AF_03/2022_PS</v>
      </c>
      <c r="J128" s="6" t="str">
        <f>IFERROR(VLOOKUP(C128,'[23]SINAPI MARÇO'!$A:$E,3,FALSE),IFERROR(VLOOKUP(C128,'[23]BANCO DE DADOS'!$A$3:$F$12008,4,FALSE),""))</f>
        <v>M2</v>
      </c>
      <c r="K128" s="106">
        <f>VLOOKUP(A128,'[23]MEMÓRIA LOTE SETENTRIONAL'!$1:$1048576,6,FALSE)</f>
        <v>400.14</v>
      </c>
      <c r="L128" s="7">
        <f>IFERROR(VLOOKUP(C128,'[23]SINAPI MARÇO'!$A:$E,4,FALSE),IFERROR(VLOOKUP(C128,'[23]BANCO DE DADOS'!$A$3:$F$12008,5,FALSE),""))</f>
        <v>462.62</v>
      </c>
      <c r="M128" s="138"/>
      <c r="N128" s="107">
        <f>IF($P128="","",IF($P128=1,$J$10,IF($P128=2,$J$11,IF($P128=3,$J$12,IF($P128=4,$J$13,IF($P128=5,$J$14,IF($P128=6,$J$15)))))))</f>
        <v>0</v>
      </c>
      <c r="O128" s="107">
        <f>IF($P128="","",IF($P128=1,$K$10,IF($P128=2,$K$11,IF($P128=3,$K$12,IF($P128=4,$K$13,IF($P128=5,$K$14,IF($P128=6,$K$15)))))))</f>
        <v>0</v>
      </c>
      <c r="P128" s="108">
        <v>1</v>
      </c>
      <c r="Q128" s="8">
        <f t="shared" ref="Q128:R132" si="67">IF($K128="","",ROUND((L128*N128)+L128,2))</f>
        <v>462.62</v>
      </c>
      <c r="R128" s="8">
        <f t="shared" si="67"/>
        <v>0</v>
      </c>
      <c r="S128" s="8">
        <f t="shared" ref="S128:S132" si="68">IF($K128="","",ROUND(Q128*K128,2))</f>
        <v>185112.77</v>
      </c>
      <c r="T128" s="8">
        <f t="shared" ref="T128:T132" si="69">IF($K128="","",ROUND(R128*K128,2))</f>
        <v>0</v>
      </c>
      <c r="U128" s="27"/>
      <c r="Z128" s="90"/>
      <c r="AA128" s="90"/>
      <c r="AB128" s="90"/>
      <c r="AC128" s="90"/>
      <c r="AD128" s="90"/>
      <c r="AE128" s="90"/>
      <c r="AF128" s="90"/>
      <c r="AG128" s="90"/>
    </row>
    <row r="129" spans="1:33" s="89" customFormat="1" ht="49.5" x14ac:dyDescent="0.3">
      <c r="A129" s="46" t="s">
        <v>175</v>
      </c>
      <c r="B129" s="103" t="str">
        <f>IFERROR(VLOOKUP(C129,'[23]SINAPI MARÇO'!$A:$F,6,FALSE),IFERROR(VLOOKUP(C129,'[23]BANCO DE DADOS'!$A$3:$F$12008,2,FALSE),""))</f>
        <v>COMPESA 2024.2</v>
      </c>
      <c r="C129" s="104" t="s">
        <v>64</v>
      </c>
      <c r="D129" s="105" t="str">
        <f>IF(C129="","",IF(F129="","FALTA",LOOKUP($C129,'[23]E-FISCO'!$A$2:$A$12235,'[23]E-FISCO'!$B$2:$B$12235)))</f>
        <v>563623 - 0</v>
      </c>
      <c r="E129" s="4" t="str">
        <f>IF(C129="","",LOOKUP(C129,'[23]E-FISCO'!$A$2:$A$12235,'[23]E-FISCO'!$A$2:$A$12235))</f>
        <v>01.08.42U</v>
      </c>
      <c r="F129" s="4" t="str">
        <f t="shared" si="65"/>
        <v>01.08.42U</v>
      </c>
      <c r="G129" s="4" t="e">
        <f>IF(C129="","",LOOKUP(C129,#REF!,#REF!))</f>
        <v>#REF!</v>
      </c>
      <c r="H129" s="4" t="e">
        <f t="shared" si="66"/>
        <v>#REF!</v>
      </c>
      <c r="I129" s="5" t="str">
        <f>IFERROR(VLOOKUP(C129,'[23]SINAPI MARÇO'!$A:$E,2,FALSE),IFERROR(VLOOKUP(C129,'[23]BANCO DE DADOS'!$A$3:$F$12008,3,FALSE),""))</f>
        <v>CANTEIRO ITINERANTE COMPOSTO DE TOLDO, CONJUNTO DE MESA E CADEIRAS E BANHEIRO QUÍMICO COM LIMPEZA DIÁRIA INCLUSO COLETA E DESTINAÇÃO FINAL DE EFLUENTES</v>
      </c>
      <c r="J129" s="6" t="str">
        <f>IFERROR(VLOOKUP(C129,'[23]SINAPI MARÇO'!$A:$E,3,FALSE),IFERROR(VLOOKUP(C129,'[23]BANCO DE DADOS'!$A$3:$F$12008,4,FALSE),""))</f>
        <v>MÊS</v>
      </c>
      <c r="K129" s="106">
        <f>VLOOKUP(A129,'[23]MEMÓRIA LOTE SETENTRIONAL'!$1:$1048576,6,FALSE)</f>
        <v>22</v>
      </c>
      <c r="L129" s="7">
        <f>IFERROR(VLOOKUP(C129,'[23]SINAPI MARÇO'!$A:$E,4,FALSE),IFERROR(VLOOKUP(C129,'[23]BANCO DE DADOS'!$A$3:$F$12008,5,FALSE),""))</f>
        <v>4181.8900000000003</v>
      </c>
      <c r="M129" s="138"/>
      <c r="N129" s="107">
        <f>IF($P129="","",IF($P129=1,$J$10,IF($P129=2,$J$11,IF($P129=3,$J$12,IF($P129=4,$J$13,IF($P129=5,$J$14,IF($P129=6,$J$15)))))))</f>
        <v>0</v>
      </c>
      <c r="O129" s="107">
        <f>IF($P129="","",IF($P129=1,$K$10,IF($P129=2,$K$11,IF($P129=3,$K$12,IF($P129=4,$K$13,IF($P129=5,$K$14,IF($P129=6,$K$15)))))))</f>
        <v>0</v>
      </c>
      <c r="P129" s="108">
        <v>1</v>
      </c>
      <c r="Q129" s="8">
        <f t="shared" si="67"/>
        <v>4181.8900000000003</v>
      </c>
      <c r="R129" s="8">
        <f t="shared" si="67"/>
        <v>0</v>
      </c>
      <c r="S129" s="8">
        <f t="shared" si="68"/>
        <v>92001.58</v>
      </c>
      <c r="T129" s="8">
        <f t="shared" si="69"/>
        <v>0</v>
      </c>
      <c r="U129" s="27"/>
      <c r="Z129" s="90"/>
      <c r="AA129" s="90"/>
      <c r="AB129" s="90"/>
      <c r="AC129" s="90"/>
      <c r="AD129" s="90"/>
      <c r="AE129" s="90"/>
      <c r="AF129" s="90"/>
      <c r="AG129" s="90"/>
    </row>
    <row r="130" spans="1:33" s="89" customFormat="1" ht="33" x14ac:dyDescent="0.3">
      <c r="A130" s="46" t="s">
        <v>176</v>
      </c>
      <c r="B130" s="103" t="str">
        <f>IFERROR(VLOOKUP(C130,'[23]SINAPI MARÇO'!$A:$F,6,FALSE),IFERROR(VLOOKUP(C130,'[23]BANCO DE DADOS'!$A$3:$F$12008,2,FALSE),""))</f>
        <v>ORSE MARÇO 2025</v>
      </c>
      <c r="C130" s="104">
        <v>4659</v>
      </c>
      <c r="D130" s="105" t="str">
        <f>IF(C130="","",IF(F130="","FALTA",LOOKUP($C130,'[23]E-FISCO'!$A$2:$A$12235,'[23]E-FISCO'!$B$2:$B$12235)))</f>
        <v>FALTA</v>
      </c>
      <c r="E130" s="4">
        <f>IF(C130="","",LOOKUP(C130,'[23]E-FISCO'!$A$2:$A$12235,'[23]E-FISCO'!$A$2:$A$12235))</f>
        <v>3062</v>
      </c>
      <c r="F130" s="4" t="str">
        <f t="shared" si="65"/>
        <v/>
      </c>
      <c r="G130" s="4" t="e">
        <f>IF(C130="","",LOOKUP(C130,#REF!,#REF!))</f>
        <v>#REF!</v>
      </c>
      <c r="H130" s="4" t="e">
        <f t="shared" si="66"/>
        <v>#REF!</v>
      </c>
      <c r="I130" s="5" t="str">
        <f>IFERROR(VLOOKUP(C130,'[23]SINAPI MARÇO'!$A:$E,2,FALSE),IFERROR(VLOOKUP(C130,'[23]BANCO DE DADOS'!$A$3:$F$12008,3,FALSE),""))</f>
        <v>LOCAÇÃO DE CONTAINER - REFEITÓRIO SEM BANHEIRO - 6,00 X 2,40M - REV 02_02/2022</v>
      </c>
      <c r="J130" s="6" t="str">
        <f>IFERROR(VLOOKUP(C130,'[23]SINAPI MARÇO'!$A:$E,3,FALSE),IFERROR(VLOOKUP(C130,'[23]BANCO DE DADOS'!$A$3:$F$12008,4,FALSE),""))</f>
        <v>MÊS</v>
      </c>
      <c r="K130" s="106">
        <f>VLOOKUP(A130,'[23]MEMÓRIA LOTE SETENTRIONAL'!$1:$1048576,6,FALSE)</f>
        <v>11</v>
      </c>
      <c r="L130" s="7">
        <f>IFERROR(VLOOKUP(C130,'[23]SINAPI MARÇO'!$A:$E,4,FALSE),IFERROR(VLOOKUP(C130,'[23]BANCO DE DADOS'!$A$3:$F$12008,5,FALSE),""))</f>
        <v>1800</v>
      </c>
      <c r="M130" s="138"/>
      <c r="N130" s="107">
        <f>IF($P130="","",IF($P130=1,$J$10,IF($P130=2,$J$11,IF($P130=3,$J$12,IF($P130=4,$J$13,IF($P130=5,$J$14,IF($P130=6,$J$15)))))))</f>
        <v>0</v>
      </c>
      <c r="O130" s="107">
        <f>IF($P130="","",IF($P130=1,$K$10,IF($P130=2,$K$11,IF($P130=3,$K$12,IF($P130=4,$K$13,IF($P130=5,$K$14,IF($P130=6,$K$15)))))))</f>
        <v>0</v>
      </c>
      <c r="P130" s="108">
        <v>6</v>
      </c>
      <c r="Q130" s="8">
        <f t="shared" si="67"/>
        <v>1800</v>
      </c>
      <c r="R130" s="8">
        <f t="shared" si="67"/>
        <v>0</v>
      </c>
      <c r="S130" s="8">
        <f t="shared" si="68"/>
        <v>19800</v>
      </c>
      <c r="T130" s="8">
        <f t="shared" si="69"/>
        <v>0</v>
      </c>
      <c r="U130" s="27"/>
      <c r="Z130" s="90"/>
      <c r="AA130" s="90"/>
      <c r="AB130" s="90"/>
      <c r="AC130" s="90"/>
      <c r="AD130" s="90"/>
      <c r="AE130" s="90"/>
      <c r="AF130" s="90"/>
      <c r="AG130" s="90"/>
    </row>
    <row r="131" spans="1:33" s="89" customFormat="1" ht="33" x14ac:dyDescent="0.3">
      <c r="A131" s="46" t="s">
        <v>177</v>
      </c>
      <c r="B131" s="103" t="str">
        <f>IFERROR(VLOOKUP(C131,'[23]SINAPI MARÇO'!$A:$F,6,FALSE),IFERROR(VLOOKUP(C131,'[23]BANCO DE DADOS'!$A$3:$F$12008,2,FALSE),""))</f>
        <v>COMPESA 2024.2</v>
      </c>
      <c r="C131" s="104" t="s">
        <v>67</v>
      </c>
      <c r="D131" s="105" t="str">
        <f>IF(C131="","",IF(F131="","FALTA",LOOKUP($C131,'[23]E-FISCO'!$A$2:$A$12235,'[23]E-FISCO'!$B$2:$B$12235)))</f>
        <v>434914 - 8</v>
      </c>
      <c r="E131" s="4" t="str">
        <f>IF(C131="","",LOOKUP(C131,'[23]E-FISCO'!$A$2:$A$12235,'[23]E-FISCO'!$A$2:$A$12235))</f>
        <v>31.01.05U</v>
      </c>
      <c r="F131" s="4" t="str">
        <f t="shared" si="65"/>
        <v>31.01.05U</v>
      </c>
      <c r="G131" s="4" t="e">
        <f>IF(C131="","",LOOKUP(C131,#REF!,#REF!))</f>
        <v>#REF!</v>
      </c>
      <c r="H131" s="4" t="e">
        <f t="shared" si="66"/>
        <v>#REF!</v>
      </c>
      <c r="I131" s="5" t="str">
        <f>IFERROR(VLOOKUP(C131,'[23]SINAPI MARÇO'!$A:$E,2,FALSE),IFERROR(VLOOKUP(C131,'[23]BANCO DE DADOS'!$A$3:$F$12008,3,FALSE),""))</f>
        <v>CONSERTO DE RAMAIS PREDIAIS DE ÁGUA DANIFICADOS DURANTE EXECUÇÃO DAS OBRAS.</v>
      </c>
      <c r="J131" s="6" t="str">
        <f>IFERROR(VLOOKUP(C131,'[23]SINAPI MARÇO'!$A:$E,3,FALSE),IFERROR(VLOOKUP(C131,'[23]BANCO DE DADOS'!$A$3:$F$12008,4,FALSE),""))</f>
        <v>UN</v>
      </c>
      <c r="K131" s="106">
        <f>VLOOKUP(A131,'[23]MEMÓRIA LOTE SETENTRIONAL'!$1:$1048576,6,FALSE)</f>
        <v>19</v>
      </c>
      <c r="L131" s="7">
        <f>IFERROR(VLOOKUP(C131,'[23]SINAPI MARÇO'!$A:$E,4,FALSE),IFERROR(VLOOKUP(C131,'[23]BANCO DE DADOS'!$A$3:$F$12008,5,FALSE),""))</f>
        <v>19.66</v>
      </c>
      <c r="M131" s="138"/>
      <c r="N131" s="107">
        <f>IF($P131="","",IF($P131=1,$J$10,IF($P131=2,$J$11,IF($P131=3,$J$12,IF($P131=4,$J$13,IF($P131=5,$J$14,IF($P131=6,$J$15)))))))</f>
        <v>0</v>
      </c>
      <c r="O131" s="107">
        <f>IF($P131="","",IF($P131=1,$K$10,IF($P131=2,$K$11,IF($P131=3,$K$12,IF($P131=4,$K$13,IF($P131=5,$K$14,IF($P131=6,$K$15)))))))</f>
        <v>0</v>
      </c>
      <c r="P131" s="108">
        <v>1</v>
      </c>
      <c r="Q131" s="8">
        <f t="shared" si="67"/>
        <v>19.66</v>
      </c>
      <c r="R131" s="8">
        <f t="shared" si="67"/>
        <v>0</v>
      </c>
      <c r="S131" s="8">
        <f t="shared" si="68"/>
        <v>373.54</v>
      </c>
      <c r="T131" s="8">
        <f t="shared" si="69"/>
        <v>0</v>
      </c>
      <c r="U131" s="27"/>
      <c r="Z131" s="90"/>
      <c r="AA131" s="90"/>
      <c r="AB131" s="90"/>
      <c r="AC131" s="90"/>
      <c r="AD131" s="90"/>
      <c r="AE131" s="90"/>
      <c r="AF131" s="90"/>
      <c r="AG131" s="90"/>
    </row>
    <row r="132" spans="1:33" s="89" customFormat="1" ht="33" x14ac:dyDescent="0.3">
      <c r="A132" s="46" t="s">
        <v>178</v>
      </c>
      <c r="B132" s="103" t="str">
        <f>IFERROR(VLOOKUP(C132,'[23]SINAPI MARÇO'!$A:$F,6,FALSE),IFERROR(VLOOKUP(C132,'[23]BANCO DE DADOS'!$A$3:$F$12008,2,FALSE),""))</f>
        <v>COMPESA 2024.2</v>
      </c>
      <c r="C132" s="104" t="s">
        <v>69</v>
      </c>
      <c r="D132" s="105" t="str">
        <f>IF(C132="","",IF(F132="","FALTA",LOOKUP($C132,'[23]E-FISCO'!$A$2:$A$12235,'[23]E-FISCO'!$B$2:$B$12235)))</f>
        <v>434913 - 0</v>
      </c>
      <c r="E132" s="4" t="str">
        <f>IF(C132="","",LOOKUP(C132,'[23]E-FISCO'!$A$2:$A$12235,'[23]E-FISCO'!$A$2:$A$12235))</f>
        <v>31.08.09U</v>
      </c>
      <c r="F132" s="4" t="str">
        <f t="shared" si="65"/>
        <v>31.08.09U</v>
      </c>
      <c r="G132" s="4" t="e">
        <f>IF(C132="","",LOOKUP(C132,#REF!,#REF!))</f>
        <v>#REF!</v>
      </c>
      <c r="H132" s="4" t="e">
        <f t="shared" si="66"/>
        <v>#REF!</v>
      </c>
      <c r="I132" s="5" t="str">
        <f>IFERROR(VLOOKUP(C132,'[23]SINAPI MARÇO'!$A:$E,2,FALSE),IFERROR(VLOOKUP(C132,'[23]BANCO DE DADOS'!$A$3:$F$12008,3,FALSE),""))</f>
        <v>CONSERTO DE RAMAIS PREDIAIS DE ESGOTO DANIFICADOS DURANTE EXECUÇÃO DAS OBRAS.</v>
      </c>
      <c r="J132" s="6" t="str">
        <f>IFERROR(VLOOKUP(C132,'[23]SINAPI MARÇO'!$A:$E,3,FALSE),IFERROR(VLOOKUP(C132,'[23]BANCO DE DADOS'!$A$3:$F$12008,4,FALSE),""))</f>
        <v>UN</v>
      </c>
      <c r="K132" s="106">
        <f>VLOOKUP(A132,'[23]MEMÓRIA LOTE SETENTRIONAL'!$1:$1048576,6,FALSE)</f>
        <v>19</v>
      </c>
      <c r="L132" s="7">
        <f>IFERROR(VLOOKUP(C132,'[23]SINAPI MARÇO'!$A:$E,4,FALSE),IFERROR(VLOOKUP(C132,'[23]BANCO DE DADOS'!$A$3:$F$12008,5,FALSE),""))</f>
        <v>45.87</v>
      </c>
      <c r="M132" s="138"/>
      <c r="N132" s="107">
        <f>IF($P132="","",IF($P132=1,$J$10,IF($P132=2,$J$11,IF($P132=3,$J$12,IF($P132=4,$J$13,IF($P132=5,$J$14,IF($P132=6,$J$15)))))))</f>
        <v>0</v>
      </c>
      <c r="O132" s="107">
        <f>IF($P132="","",IF($P132=1,$K$10,IF($P132=2,$K$11,IF($P132=3,$K$12,IF($P132=4,$K$13,IF($P132=5,$K$14,IF($P132=6,$K$15)))))))</f>
        <v>0</v>
      </c>
      <c r="P132" s="108">
        <v>1</v>
      </c>
      <c r="Q132" s="8">
        <f t="shared" si="67"/>
        <v>45.87</v>
      </c>
      <c r="R132" s="8">
        <f t="shared" si="67"/>
        <v>0</v>
      </c>
      <c r="S132" s="8">
        <f t="shared" si="68"/>
        <v>871.53</v>
      </c>
      <c r="T132" s="8">
        <f t="shared" si="69"/>
        <v>0</v>
      </c>
      <c r="U132" s="27"/>
      <c r="Z132" s="90"/>
      <c r="AA132" s="90"/>
      <c r="AB132" s="90"/>
      <c r="AC132" s="90"/>
      <c r="AD132" s="90"/>
      <c r="AE132" s="90"/>
      <c r="AF132" s="90"/>
      <c r="AG132" s="90"/>
    </row>
    <row r="133" spans="1:33" s="89" customFormat="1" x14ac:dyDescent="0.25">
      <c r="A133" s="97" t="s">
        <v>179</v>
      </c>
      <c r="B133" s="97"/>
      <c r="C133" s="98"/>
      <c r="D133" s="99"/>
      <c r="E133" s="99"/>
      <c r="F133" s="99"/>
      <c r="G133" s="99"/>
      <c r="H133" s="99"/>
      <c r="I133" s="3" t="s">
        <v>47</v>
      </c>
      <c r="J133" s="99"/>
      <c r="K133" s="100"/>
      <c r="L133" s="101"/>
      <c r="M133" s="139"/>
      <c r="N133" s="99"/>
      <c r="O133" s="99"/>
      <c r="P133" s="99"/>
      <c r="Q133" s="99"/>
      <c r="R133" s="99"/>
      <c r="S133" s="102">
        <f>SUM(S134:S134)</f>
        <v>3263.22</v>
      </c>
      <c r="T133" s="102">
        <f>SUM(T134:T134)</f>
        <v>0</v>
      </c>
      <c r="U133" s="27"/>
      <c r="Z133" s="90"/>
      <c r="AA133" s="90"/>
      <c r="AB133" s="90"/>
      <c r="AC133" s="90"/>
      <c r="AD133" s="90"/>
      <c r="AE133" s="90"/>
      <c r="AF133" s="90"/>
      <c r="AG133" s="90"/>
    </row>
    <row r="134" spans="1:33" s="89" customFormat="1" ht="33" x14ac:dyDescent="0.3">
      <c r="A134" s="46" t="s">
        <v>180</v>
      </c>
      <c r="B134" s="103" t="str">
        <f>IFERROR(VLOOKUP(C134,'[23]SINAPI MARÇO'!$A:$F,6,FALSE),IFERROR(VLOOKUP(C134,'[23]BANCO DE DADOS'!$A$3:$F$12008,2,FALSE),""))</f>
        <v>COMPOSIÇÃO</v>
      </c>
      <c r="C134" s="104" t="s">
        <v>181</v>
      </c>
      <c r="D134" s="105" t="str">
        <f>IF(C134="","",IF(F134="","FALTA",LOOKUP($C134,'[23]E-FISCO'!$A$2:$A$12235,'[23]E-FISCO'!$B$2:$B$12235)))</f>
        <v>FALTA</v>
      </c>
      <c r="E134" s="4" t="str">
        <f>IF(C134="","",LOOKUP(C134,'[23]E-FISCO'!$A$2:$A$12235,'[23]E-FISCO'!$A$2:$A$12235))</f>
        <v>A9372</v>
      </c>
      <c r="F134" s="4" t="str">
        <f t="shared" ref="F134" si="70">IF(C134=E134,C134,"")</f>
        <v/>
      </c>
      <c r="G134" s="4" t="e">
        <f>IF(C134="","",LOOKUP(C134,#REF!,#REF!))</f>
        <v>#REF!</v>
      </c>
      <c r="H134" s="4" t="e">
        <f t="shared" ref="H134" si="71">IF(C134=G134,C134,"")</f>
        <v>#REF!</v>
      </c>
      <c r="I134" s="5" t="str">
        <f>IFERROR(VLOOKUP(C134,'[23]SINAPI MARÇO'!$A:$E,2,FALSE),IFERROR(VLOOKUP(C134,'[23]BANCO DE DADOS'!$A$3:$F$12008,3,FALSE),""))</f>
        <v>MOBILIZAÇÃO DE MAQUINAS E EQUIPAMENTOS - PAVIMENTAÇÃO EM PARALELEPÍPEDO E/OU INTERTRAVADO</v>
      </c>
      <c r="J134" s="6" t="str">
        <f>IFERROR(VLOOKUP(C134,'[23]SINAPI MARÇO'!$A:$E,3,FALSE),IFERROR(VLOOKUP(C134,'[23]BANCO DE DADOS'!$A$3:$F$12008,4,FALSE),""))</f>
        <v>UN</v>
      </c>
      <c r="K134" s="106">
        <f>VLOOKUP(A134,'[23]MEMÓRIA LOTE SETENTRIONAL'!$1:$1048576,6,FALSE)</f>
        <v>18</v>
      </c>
      <c r="L134" s="7">
        <f>IFERROR(VLOOKUP(C134,'[23]SINAPI MARÇO'!$A:$E,4,FALSE),IFERROR(VLOOKUP(C134,'[23]BANCO DE DADOS'!$A$3:$F$12008,5,FALSE),""))</f>
        <v>181.29</v>
      </c>
      <c r="M134" s="138"/>
      <c r="N134" s="107">
        <f>IF($P134="","",IF($P134=1,$J$10,IF($P134=2,$J$11,IF($P134=3,$J$12,IF($P134=4,$J$13,IF($P134=5,$J$14,IF($P134=6,$J$15)))))))</f>
        <v>0</v>
      </c>
      <c r="O134" s="107">
        <f>IF($P134="","",IF($P134=1,$K$10,IF($P134=2,$K$11,IF($P134=3,$K$12,IF($P134=4,$K$13,IF($P134=5,$K$14,IF($P134=6,$K$15)))))))</f>
        <v>0</v>
      </c>
      <c r="P134" s="108">
        <v>1</v>
      </c>
      <c r="Q134" s="8">
        <f t="shared" ref="Q134:R134" si="72">IF($K134="","",ROUND((L134*N134)+L134,2))</f>
        <v>181.29</v>
      </c>
      <c r="R134" s="8">
        <f t="shared" si="72"/>
        <v>0</v>
      </c>
      <c r="S134" s="8">
        <f t="shared" ref="S134" si="73">IF($K134="","",ROUND(Q134*K134,2))</f>
        <v>3263.22</v>
      </c>
      <c r="T134" s="8">
        <f t="shared" ref="T134" si="74">IF($K134="","",ROUND(R134*K134,2))</f>
        <v>0</v>
      </c>
      <c r="U134" s="27"/>
      <c r="Z134" s="90"/>
      <c r="AA134" s="90"/>
      <c r="AB134" s="90"/>
      <c r="AC134" s="90"/>
      <c r="AD134" s="90"/>
      <c r="AE134" s="90"/>
      <c r="AF134" s="90"/>
      <c r="AG134" s="90"/>
    </row>
    <row r="135" spans="1:33" s="89" customFormat="1" x14ac:dyDescent="0.25">
      <c r="A135" s="97" t="s">
        <v>182</v>
      </c>
      <c r="B135" s="97"/>
      <c r="C135" s="98"/>
      <c r="D135" s="99"/>
      <c r="E135" s="99"/>
      <c r="F135" s="99"/>
      <c r="G135" s="99"/>
      <c r="H135" s="99"/>
      <c r="I135" s="3" t="s">
        <v>51</v>
      </c>
      <c r="J135" s="99"/>
      <c r="K135" s="100"/>
      <c r="L135" s="101"/>
      <c r="M135" s="139"/>
      <c r="N135" s="99"/>
      <c r="O135" s="99"/>
      <c r="P135" s="99"/>
      <c r="Q135" s="99"/>
      <c r="R135" s="99"/>
      <c r="S135" s="102">
        <f>SUM(S136:S136)</f>
        <v>3263.22</v>
      </c>
      <c r="T135" s="102">
        <f>SUM(T136:T136)</f>
        <v>0</v>
      </c>
      <c r="U135" s="27"/>
      <c r="Z135" s="90"/>
      <c r="AA135" s="90"/>
      <c r="AB135" s="90"/>
      <c r="AC135" s="90"/>
      <c r="AD135" s="90"/>
      <c r="AE135" s="90"/>
      <c r="AF135" s="90"/>
      <c r="AG135" s="90"/>
    </row>
    <row r="136" spans="1:33" s="89" customFormat="1" ht="33" x14ac:dyDescent="0.3">
      <c r="A136" s="46" t="s">
        <v>183</v>
      </c>
      <c r="B136" s="103" t="str">
        <f>IFERROR(VLOOKUP(C136,'[23]SINAPI MARÇO'!$A:$F,6,FALSE),IFERROR(VLOOKUP(C136,'[23]BANCO DE DADOS'!$A$3:$F$12008,2,FALSE),""))</f>
        <v>COMPOSIÇÃO</v>
      </c>
      <c r="C136" s="104" t="s">
        <v>184</v>
      </c>
      <c r="D136" s="105" t="str">
        <f>IF(C136="","",IF(F136="","FALTA",LOOKUP($C136,'[23]E-FISCO'!$A$2:$A$12235,'[23]E-FISCO'!$B$2:$B$12235)))</f>
        <v>FALTA</v>
      </c>
      <c r="E136" s="4" t="str">
        <f>IF(C136="","",LOOKUP(C136,'[23]E-FISCO'!$A$2:$A$12235,'[23]E-FISCO'!$A$2:$A$12235))</f>
        <v>A9372</v>
      </c>
      <c r="F136" s="4" t="str">
        <f t="shared" ref="F136" si="75">IF(C136=E136,C136,"")</f>
        <v/>
      </c>
      <c r="G136" s="4" t="e">
        <f>IF(C136="","",LOOKUP(C136,#REF!,#REF!))</f>
        <v>#REF!</v>
      </c>
      <c r="H136" s="4" t="e">
        <f t="shared" ref="H136" si="76">IF(C136=G136,C136,"")</f>
        <v>#REF!</v>
      </c>
      <c r="I136" s="5" t="str">
        <f>IFERROR(VLOOKUP(C136,'[23]SINAPI MARÇO'!$A:$E,2,FALSE),IFERROR(VLOOKUP(C136,'[23]BANCO DE DADOS'!$A$3:$F$12008,3,FALSE),""))</f>
        <v>DESMOBILIZAÇÃO DE MAQUINAS E EQUIPAMENTOS - PAVIMENTAÇÃO EM PARALELEPÍPEDO E/OU INTERTRAVADO</v>
      </c>
      <c r="J136" s="6" t="str">
        <f>IFERROR(VLOOKUP(C136,'[23]SINAPI MARÇO'!$A:$E,3,FALSE),IFERROR(VLOOKUP(C136,'[23]BANCO DE DADOS'!$A$3:$F$12008,4,FALSE),""))</f>
        <v>UN</v>
      </c>
      <c r="K136" s="106">
        <f>VLOOKUP(A136,'[23]MEMÓRIA LOTE SETENTRIONAL'!$1:$1048576,6,FALSE)</f>
        <v>18</v>
      </c>
      <c r="L136" s="7">
        <f>IFERROR(VLOOKUP(C136,'[23]SINAPI MARÇO'!$A:$E,4,FALSE),IFERROR(VLOOKUP(C136,'[23]BANCO DE DADOS'!$A$3:$F$12008,5,FALSE),""))</f>
        <v>181.29</v>
      </c>
      <c r="M136" s="138"/>
      <c r="N136" s="107">
        <f>IF($P136="","",IF($P136=1,$J$10,IF($P136=2,$J$11,IF($P136=3,$J$12,IF($P136=4,$J$13,IF($P136=5,$J$14,IF($P136=6,$J$15)))))))</f>
        <v>0</v>
      </c>
      <c r="O136" s="107">
        <f>IF($P136="","",IF($P136=1,$K$10,IF($P136=2,$K$11,IF($P136=3,$K$12,IF($P136=4,$K$13,IF($P136=5,$K$14,IF($P136=6,$K$15)))))))</f>
        <v>0</v>
      </c>
      <c r="P136" s="108">
        <v>1</v>
      </c>
      <c r="Q136" s="8">
        <f t="shared" ref="Q136:R136" si="77">IF($K136="","",ROUND((L136*N136)+L136,2))</f>
        <v>181.29</v>
      </c>
      <c r="R136" s="8">
        <f t="shared" si="77"/>
        <v>0</v>
      </c>
      <c r="S136" s="8">
        <f t="shared" ref="S136" si="78">IF($K136="","",ROUND(Q136*K136,2))</f>
        <v>3263.22</v>
      </c>
      <c r="T136" s="8">
        <f t="shared" ref="T136" si="79">IF($K136="","",ROUND(R136*K136,2))</f>
        <v>0</v>
      </c>
      <c r="U136" s="27"/>
      <c r="Z136" s="90"/>
      <c r="AA136" s="90"/>
      <c r="AB136" s="90"/>
      <c r="AC136" s="90"/>
      <c r="AD136" s="90"/>
      <c r="AE136" s="90"/>
      <c r="AF136" s="90"/>
      <c r="AG136" s="90"/>
    </row>
    <row r="137" spans="1:33" s="89" customFormat="1" x14ac:dyDescent="0.25">
      <c r="A137" s="97" t="s">
        <v>185</v>
      </c>
      <c r="B137" s="97"/>
      <c r="C137" s="98"/>
      <c r="D137" s="99"/>
      <c r="E137" s="99"/>
      <c r="F137" s="99"/>
      <c r="G137" s="99"/>
      <c r="H137" s="99"/>
      <c r="I137" s="3" t="s">
        <v>77</v>
      </c>
      <c r="J137" s="99"/>
      <c r="K137" s="100"/>
      <c r="L137" s="101"/>
      <c r="M137" s="139"/>
      <c r="N137" s="99"/>
      <c r="O137" s="99"/>
      <c r="P137" s="99"/>
      <c r="Q137" s="99"/>
      <c r="R137" s="99"/>
      <c r="S137" s="102">
        <f>SUM(S138:S144)</f>
        <v>232972.83</v>
      </c>
      <c r="T137" s="102">
        <f>SUM(T138:T144)</f>
        <v>0</v>
      </c>
      <c r="U137" s="27"/>
      <c r="Z137" s="90"/>
      <c r="AA137" s="90"/>
      <c r="AB137" s="90"/>
      <c r="AC137" s="90"/>
      <c r="AD137" s="90"/>
      <c r="AE137" s="90"/>
      <c r="AF137" s="90"/>
      <c r="AG137" s="90"/>
    </row>
    <row r="138" spans="1:33" s="89" customFormat="1" ht="49.5" x14ac:dyDescent="0.3">
      <c r="A138" s="46" t="s">
        <v>186</v>
      </c>
      <c r="B138" s="103" t="str">
        <f>IFERROR(VLOOKUP(C138,'[23]SINAPI MARÇO'!$A:$F,6,FALSE),IFERROR(VLOOKUP(C138,'[23]BANCO DE DADOS'!$A$3:$F$12008,2,FALSE),""))</f>
        <v>SICRO JAN / 25</v>
      </c>
      <c r="C138" s="104">
        <v>5502114</v>
      </c>
      <c r="D138" s="105" t="str">
        <f>IF(C138="","",IF(F138="","FALTA",LOOKUP($C138,'[23]E-FISCO'!$A$2:$A$12235,'[23]E-FISCO'!$B$2:$B$12235)))</f>
        <v>FALTA</v>
      </c>
      <c r="E138" s="4">
        <f>IF(C138="","",LOOKUP(C138,'[23]E-FISCO'!$A$2:$A$12235,'[23]E-FISCO'!$A$2:$A$12235))</f>
        <v>5501706</v>
      </c>
      <c r="F138" s="4" t="str">
        <f t="shared" ref="F138:F144" si="80">IF(C138=E138,C138,"")</f>
        <v/>
      </c>
      <c r="G138" s="4" t="e">
        <f>IF(C138="","",LOOKUP(C138,#REF!,#REF!))</f>
        <v>#REF!</v>
      </c>
      <c r="H138" s="4" t="e">
        <f t="shared" ref="H138:H144" si="81">IF(C138=G138,C138,"")</f>
        <v>#REF!</v>
      </c>
      <c r="I138" s="5" t="str">
        <f>IFERROR(VLOOKUP(C138,'[23]SINAPI MARÇO'!$A:$E,2,FALSE),IFERROR(VLOOKUP(C138,'[23]BANCO DE DADOS'!$A$3:$F$12008,3,FALSE),""))</f>
        <v>ESCAVAÇÃO, CARGA E TRANSPORTE DE MATERIAL DE 1ª CATEGORIA - DMT DE 1.000 A 1.200 M - CAMINHO DE SERVIÇO EM LEITO NATURAL - COM ESCAVADEIRA E CAMINHÃO BASCULANTE DE 14 M³</v>
      </c>
      <c r="J138" s="6" t="str">
        <f>IFERROR(VLOOKUP(C138,'[23]SINAPI MARÇO'!$A:$E,3,FALSE),IFERROR(VLOOKUP(C138,'[23]BANCO DE DADOS'!$A$3:$F$12008,4,FALSE),""))</f>
        <v>M³</v>
      </c>
      <c r="K138" s="106">
        <f>VLOOKUP(A138,'[23]MEMÓRIA LOTE SETENTRIONAL'!$1:$1048576,6,FALSE)</f>
        <v>2852.28</v>
      </c>
      <c r="L138" s="7">
        <f>IFERROR(VLOOKUP(C138,'[23]SINAPI MARÇO'!$A:$E,4,FALSE),IFERROR(VLOOKUP(C138,'[23]BANCO DE DADOS'!$A$3:$F$12008,5,FALSE),""))</f>
        <v>7.92</v>
      </c>
      <c r="M138" s="138"/>
      <c r="N138" s="107">
        <f>IF($P138="","",IF($P138=1,$J$10,IF($P138=2,$J$11,IF($P138=3,$J$12,IF($P138=4,$J$13,IF($P138=5,$J$14,IF($P138=6,$J$15)))))))</f>
        <v>0</v>
      </c>
      <c r="O138" s="107">
        <f>IF($P138="","",IF($P138=1,$K$10,IF($P138=2,$K$11,IF($P138=3,$K$12,IF($P138=4,$K$13,IF($P138=5,$K$14,IF($P138=6,$K$15)))))))</f>
        <v>0</v>
      </c>
      <c r="P138" s="108">
        <v>1</v>
      </c>
      <c r="Q138" s="8">
        <f t="shared" ref="Q138:R144" si="82">IF($K138="","",ROUND((L138*N138)+L138,2))</f>
        <v>7.92</v>
      </c>
      <c r="R138" s="8">
        <f t="shared" si="82"/>
        <v>0</v>
      </c>
      <c r="S138" s="8">
        <f t="shared" ref="S138:S144" si="83">IF($K138="","",ROUND(Q138*K138,2))</f>
        <v>22590.06</v>
      </c>
      <c r="T138" s="8">
        <f t="shared" ref="T138:T144" si="84">IF($K138="","",ROUND(R138*K138,2))</f>
        <v>0</v>
      </c>
      <c r="U138" s="27"/>
      <c r="Z138" s="90"/>
      <c r="AA138" s="90"/>
      <c r="AB138" s="90"/>
      <c r="AC138" s="90"/>
      <c r="AD138" s="90"/>
      <c r="AE138" s="90"/>
      <c r="AF138" s="90"/>
      <c r="AG138" s="90"/>
    </row>
    <row r="139" spans="1:33" s="89" customFormat="1" x14ac:dyDescent="0.3">
      <c r="A139" s="46" t="s">
        <v>187</v>
      </c>
      <c r="B139" s="103" t="str">
        <f>IFERROR(VLOOKUP(C139,'[23]SINAPI MARÇO'!$A:$F,6,FALSE),IFERROR(VLOOKUP(C139,'[23]BANCO DE DADOS'!$A$3:$F$12008,2,FALSE),""))</f>
        <v>SICRO JAN / 25</v>
      </c>
      <c r="C139" s="104">
        <v>4413942</v>
      </c>
      <c r="D139" s="105" t="str">
        <f>IF(C139="","",IF(F139="","FALTA",LOOKUP($C139,'[23]E-FISCO'!$A$2:$A$12235,'[23]E-FISCO'!$B$2:$B$12235)))</f>
        <v>FALTA</v>
      </c>
      <c r="E139" s="4">
        <f>IF(C139="","",LOOKUP(C139,'[23]E-FISCO'!$A$2:$A$12235,'[23]E-FISCO'!$A$2:$A$12235))</f>
        <v>3713612</v>
      </c>
      <c r="F139" s="4" t="str">
        <f t="shared" si="80"/>
        <v/>
      </c>
      <c r="G139" s="4" t="e">
        <f>IF(C139="","",LOOKUP(C139,#REF!,#REF!))</f>
        <v>#REF!</v>
      </c>
      <c r="H139" s="4" t="e">
        <f t="shared" si="81"/>
        <v>#REF!</v>
      </c>
      <c r="I139" s="5" t="str">
        <f>IFERROR(VLOOKUP(C139,'[23]SINAPI MARÇO'!$A:$E,2,FALSE),IFERROR(VLOOKUP(C139,'[23]BANCO DE DADOS'!$A$3:$F$12008,3,FALSE),""))</f>
        <v>ESPALHAMENTO DE MATERIAL EM BOTA-FORA</v>
      </c>
      <c r="J139" s="6" t="str">
        <f>IFERROR(VLOOKUP(C139,'[23]SINAPI MARÇO'!$A:$E,3,FALSE),IFERROR(VLOOKUP(C139,'[23]BANCO DE DADOS'!$A$3:$F$12008,4,FALSE),""))</f>
        <v>M³</v>
      </c>
      <c r="K139" s="106">
        <f>VLOOKUP(A139,'[23]MEMÓRIA LOTE SETENTRIONAL'!$1:$1048576,6,FALSE)</f>
        <v>2852.28</v>
      </c>
      <c r="L139" s="7">
        <f>IFERROR(VLOOKUP(C139,'[23]SINAPI MARÇO'!$A:$E,4,FALSE),IFERROR(VLOOKUP(C139,'[23]BANCO DE DADOS'!$A$3:$F$12008,5,FALSE),""))</f>
        <v>1.94</v>
      </c>
      <c r="M139" s="138"/>
      <c r="N139" s="107">
        <f>IF($P139="","",IF($P139=1,$J$10,IF($P139=2,$J$11,IF($P139=3,$J$12,IF($P139=4,$J$13,IF($P139=5,$J$14,IF($P139=6,$J$15)))))))</f>
        <v>0</v>
      </c>
      <c r="O139" s="107">
        <f>IF($P139="","",IF($P139=1,$K$10,IF($P139=2,$K$11,IF($P139=3,$K$12,IF($P139=4,$K$13,IF($P139=5,$K$14,IF($P139=6,$K$15)))))))</f>
        <v>0</v>
      </c>
      <c r="P139" s="108">
        <v>1</v>
      </c>
      <c r="Q139" s="8">
        <f t="shared" si="82"/>
        <v>1.94</v>
      </c>
      <c r="R139" s="8">
        <f t="shared" si="82"/>
        <v>0</v>
      </c>
      <c r="S139" s="8">
        <f t="shared" si="83"/>
        <v>5533.42</v>
      </c>
      <c r="T139" s="8">
        <f t="shared" si="84"/>
        <v>0</v>
      </c>
      <c r="U139" s="27"/>
      <c r="Z139" s="90"/>
      <c r="AA139" s="90"/>
      <c r="AB139" s="90"/>
      <c r="AC139" s="90"/>
      <c r="AD139" s="90"/>
      <c r="AE139" s="90"/>
      <c r="AF139" s="90"/>
      <c r="AG139" s="90"/>
    </row>
    <row r="140" spans="1:33" s="89" customFormat="1" ht="33" x14ac:dyDescent="0.3">
      <c r="A140" s="46" t="s">
        <v>188</v>
      </c>
      <c r="B140" s="103" t="str">
        <f>IFERROR(VLOOKUP(C140,'[23]SINAPI MARÇO'!$A:$F,6,FALSE),IFERROR(VLOOKUP(C140,'[23]BANCO DE DADOS'!$A$3:$F$12008,2,FALSE),""))</f>
        <v>SICRO JAN / 25</v>
      </c>
      <c r="C140" s="104">
        <v>4011227</v>
      </c>
      <c r="D140" s="105" t="str">
        <f>IF(C140="","",IF(F140="","FALTA",LOOKUP($C140,'[23]E-FISCO'!$A$2:$A$12235,'[23]E-FISCO'!$B$2:$B$12235)))</f>
        <v>FALTA</v>
      </c>
      <c r="E140" s="4">
        <f>IF(C140="","",LOOKUP(C140,'[23]E-FISCO'!$A$2:$A$12235,'[23]E-FISCO'!$A$2:$A$12235))</f>
        <v>3713612</v>
      </c>
      <c r="F140" s="4" t="str">
        <f t="shared" si="80"/>
        <v/>
      </c>
      <c r="G140" s="4" t="e">
        <f>IF(C140="","",LOOKUP(C140,#REF!,#REF!))</f>
        <v>#REF!</v>
      </c>
      <c r="H140" s="4" t="e">
        <f t="shared" si="81"/>
        <v>#REF!</v>
      </c>
      <c r="I140" s="5" t="str">
        <f>IFERROR(VLOOKUP(C140,'[23]SINAPI MARÇO'!$A:$E,2,FALSE),IFERROR(VLOOKUP(C140,'[23]BANCO DE DADOS'!$A$3:$F$12008,3,FALSE),""))</f>
        <v>SUB-BASE DE SOLO ESTABILIZADO GRANULOMETRICAMENTE SEM MISTURA COM MATERIAL DE JAZIDA - 100% PROCTOR INTERMEDIÁRIO</v>
      </c>
      <c r="J140" s="6" t="str">
        <f>IFERROR(VLOOKUP(C140,'[23]SINAPI MARÇO'!$A:$E,3,FALSE),IFERROR(VLOOKUP(C140,'[23]BANCO DE DADOS'!$A$3:$F$12008,4,FALSE),""))</f>
        <v>M³</v>
      </c>
      <c r="K140" s="106">
        <f>VLOOKUP(A140,'[23]MEMÓRIA LOTE SETENTRIONAL'!$1:$1048576,6,FALSE)</f>
        <v>198.8</v>
      </c>
      <c r="L140" s="7">
        <f>IFERROR(VLOOKUP(C140,'[23]SINAPI MARÇO'!$A:$E,4,FALSE),IFERROR(VLOOKUP(C140,'[23]BANCO DE DADOS'!$A$3:$F$12008,5,FALSE),""))</f>
        <v>13.38</v>
      </c>
      <c r="M140" s="138"/>
      <c r="N140" s="107">
        <f>IF($P140="","",IF($P140=1,$J$10,IF($P140=2,$J$11,IF($P140=3,$J$12,IF($P140=4,$J$13,IF($P140=5,$J$14,IF($P140=6,$J$15)))))))</f>
        <v>0</v>
      </c>
      <c r="O140" s="107">
        <f>IF($P140="","",IF($P140=1,$K$10,IF($P140=2,$K$11,IF($P140=3,$K$12,IF($P140=4,$K$13,IF($P140=5,$K$14,IF($P140=6,$K$15)))))))</f>
        <v>0</v>
      </c>
      <c r="P140" s="108">
        <v>1</v>
      </c>
      <c r="Q140" s="8">
        <f t="shared" si="82"/>
        <v>13.38</v>
      </c>
      <c r="R140" s="8">
        <f t="shared" si="82"/>
        <v>0</v>
      </c>
      <c r="S140" s="8">
        <f t="shared" si="83"/>
        <v>2659.94</v>
      </c>
      <c r="T140" s="8">
        <f t="shared" si="84"/>
        <v>0</v>
      </c>
      <c r="U140" s="27"/>
      <c r="Z140" s="90"/>
      <c r="AA140" s="90"/>
      <c r="AB140" s="90"/>
      <c r="AC140" s="90"/>
      <c r="AD140" s="90"/>
      <c r="AE140" s="90"/>
      <c r="AF140" s="90"/>
      <c r="AG140" s="90"/>
    </row>
    <row r="141" spans="1:33" s="89" customFormat="1" ht="49.5" x14ac:dyDescent="0.3">
      <c r="A141" s="46" t="s">
        <v>189</v>
      </c>
      <c r="B141" s="103" t="str">
        <f>IFERROR(VLOOKUP(C141,'[23]SINAPI MARÇO'!$A:$F,6,FALSE),IFERROR(VLOOKUP(C141,'[23]BANCO DE DADOS'!$A$3:$F$12008,2,FALSE),""))</f>
        <v>SINAPI MARÇO 2025</v>
      </c>
      <c r="C141" s="104">
        <v>98525</v>
      </c>
      <c r="D141" s="105" t="str">
        <f>IF(C141="","",IF(F141="","FALTA",LOOKUP($C141,'[23]E-FISCO'!$A$2:$A$12235,'[23]E-FISCO'!$B$2:$B$12235)))</f>
        <v>FALTA</v>
      </c>
      <c r="E141" s="4">
        <f>IF(C141="","",LOOKUP(C141,'[23]E-FISCO'!$A$2:$A$12235,'[23]E-FISCO'!$A$2:$A$12235))</f>
        <v>98524</v>
      </c>
      <c r="F141" s="4" t="str">
        <f>IF(C141=E141,C141,"")</f>
        <v/>
      </c>
      <c r="G141" s="4" t="e">
        <f>IF(C141="","",LOOKUP(C141,#REF!,#REF!))</f>
        <v>#REF!</v>
      </c>
      <c r="H141" s="4" t="e">
        <f>IF(C141=G141,C141,"")</f>
        <v>#REF!</v>
      </c>
      <c r="I141" s="5" t="str">
        <f>IFERROR(VLOOKUP(C141,'[23]SINAPI MARÇO'!$A:$E,2,FALSE),IFERROR(VLOOKUP(C141,'[23]BANCO DE DADOS'!$A$3:$F$12008,3,FALSE),""))</f>
        <v>LIMPEZA MECANIZADA DE CAMADA VEGETAL, VEGETAÇÃO E PEQUENAS ÁRVORES (DIÂMETRO DE TRONCO MENOR QUE 0,20 M), COM TRATOR DE ESTEIRAS. AF_03/2024</v>
      </c>
      <c r="J141" s="6" t="str">
        <f>IFERROR(VLOOKUP(C141,'[23]SINAPI MARÇO'!$A:$E,3,FALSE),IFERROR(VLOOKUP(C141,'[23]BANCO DE DADOS'!$A$3:$F$12008,4,FALSE),""))</f>
        <v>M2</v>
      </c>
      <c r="K141" s="106">
        <f>VLOOKUP(A141,'[23]MEMÓRIA LOTE SETENTRIONAL'!$1:$1048576,6,FALSE)</f>
        <v>19015.23</v>
      </c>
      <c r="L141" s="7">
        <f>IFERROR(VLOOKUP(C141,'[23]SINAPI MARÇO'!$A:$E,4,FALSE),IFERROR(VLOOKUP(C141,'[23]BANCO DE DADOS'!$A$3:$F$12008,5,FALSE),""))</f>
        <v>0.63</v>
      </c>
      <c r="M141" s="138"/>
      <c r="N141" s="107">
        <f>IF($P141="","",IF($P141=1,$J$10,IF($P141=2,$J$11,IF($P141=3,$J$12,IF($P141=4,$J$13,IF($P141=5,$J$14,IF($P141=6,$J$15)))))))</f>
        <v>0</v>
      </c>
      <c r="O141" s="107">
        <f>IF($P141="","",IF($P141=1,$K$10,IF($P141=2,$K$11,IF($P141=3,$K$12,IF($P141=4,$K$13,IF($P141=5,$K$14,IF($P141=6,$K$15)))))))</f>
        <v>0</v>
      </c>
      <c r="P141" s="108">
        <v>1</v>
      </c>
      <c r="Q141" s="8">
        <f>IF($K141="","",ROUND((L141*N141)+L141,2))</f>
        <v>0.63</v>
      </c>
      <c r="R141" s="8">
        <f>IF($K141="","",ROUND((M141*O141)+M141,2))</f>
        <v>0</v>
      </c>
      <c r="S141" s="8">
        <f>IF($K141="","",ROUND(Q141*K141,2))</f>
        <v>11979.59</v>
      </c>
      <c r="T141" s="8">
        <f>IF($K141="","",ROUND(R141*K141,2))</f>
        <v>0</v>
      </c>
      <c r="U141" s="27"/>
      <c r="Z141" s="90"/>
      <c r="AA141" s="90"/>
      <c r="AB141" s="90"/>
      <c r="AC141" s="90"/>
      <c r="AD141" s="90"/>
      <c r="AE141" s="90"/>
      <c r="AF141" s="90"/>
      <c r="AG141" s="90"/>
    </row>
    <row r="142" spans="1:33" s="89" customFormat="1" ht="49.5" x14ac:dyDescent="0.3">
      <c r="A142" s="46" t="s">
        <v>190</v>
      </c>
      <c r="B142" s="103" t="str">
        <f>IFERROR(VLOOKUP(C142,'[23]SINAPI MARÇO'!$A:$F,6,FALSE),IFERROR(VLOOKUP(C142,'[23]BANCO DE DADOS'!$A$3:$F$12008,2,FALSE),""))</f>
        <v>SINAPI MARÇO 2025</v>
      </c>
      <c r="C142" s="104">
        <v>100979</v>
      </c>
      <c r="D142" s="105" t="str">
        <f>IF(C142="","",IF(F142="","FALTA",LOOKUP($C142,'[23]E-FISCO'!$A$2:$A$12235,'[23]E-FISCO'!$B$2:$B$12235)))</f>
        <v>564869 - 6</v>
      </c>
      <c r="E142" s="4">
        <f>IF(C142="","",LOOKUP(C142,'[23]E-FISCO'!$A$2:$A$12235,'[23]E-FISCO'!$A$2:$A$12235))</f>
        <v>100979</v>
      </c>
      <c r="F142" s="4">
        <f>IF(C142=E142,C142,"")</f>
        <v>100979</v>
      </c>
      <c r="G142" s="4" t="e">
        <f>IF(C142="","",LOOKUP(C142,#REF!,#REF!))</f>
        <v>#REF!</v>
      </c>
      <c r="H142" s="4" t="e">
        <f>IF(C142=G142,C142,"")</f>
        <v>#REF!</v>
      </c>
      <c r="I142" s="5" t="str">
        <f>IFERROR(VLOOKUP(C142,'[23]SINAPI MARÇO'!$A:$E,2,FALSE),IFERROR(VLOOKUP(C142,'[23]BANCO DE DADOS'!$A$3:$F$12008,3,FALSE),""))</f>
        <v>CARGA, MANOBRA E DESCARGA DE SOLOS E MATERIAIS GRANULARES EM CAMINHÃO BASCULANTE 14 M³ - CARGA COM ESCAVADEIRA HIDRÁULICA (CAÇAMBA DE 1,20 M³ / 155 HP) E DESCARGA LIVRE (UNIDADE: M3). AF_07/2020</v>
      </c>
      <c r="J142" s="6" t="str">
        <f>IFERROR(VLOOKUP(C142,'[23]SINAPI MARÇO'!$A:$E,3,FALSE),IFERROR(VLOOKUP(C142,'[23]BANCO DE DADOS'!$A$3:$F$12008,4,FALSE),""))</f>
        <v>M3</v>
      </c>
      <c r="K142" s="106">
        <f>VLOOKUP(A142,'[23]MEMÓRIA LOTE SETENTRIONAL'!$1:$1048576,6,FALSE)</f>
        <v>4943.96</v>
      </c>
      <c r="L142" s="7">
        <f>IFERROR(VLOOKUP(C142,'[23]SINAPI MARÇO'!$A:$E,4,FALSE),IFERROR(VLOOKUP(C142,'[23]BANCO DE DADOS'!$A$3:$F$12008,5,FALSE),""))</f>
        <v>6.63</v>
      </c>
      <c r="M142" s="138"/>
      <c r="N142" s="107">
        <f>IF($P142="","",IF($P142=1,$J$10,IF($P142=2,$J$11,IF($P142=3,$J$12,IF($P142=4,$J$13,IF($P142=5,$J$14,IF($P142=6,$J$15)))))))</f>
        <v>0</v>
      </c>
      <c r="O142" s="107">
        <f>IF($P142="","",IF($P142=1,$K$10,IF($P142=2,$K$11,IF($P142=3,$K$12,IF($P142=4,$K$13,IF($P142=5,$K$14,IF($P142=6,$K$15)))))))</f>
        <v>0</v>
      </c>
      <c r="P142" s="108">
        <v>1</v>
      </c>
      <c r="Q142" s="8">
        <f>IF($K142="","",ROUND((L142*N142)+L142,2))</f>
        <v>6.63</v>
      </c>
      <c r="R142" s="8">
        <f>IF($K142="","",ROUND((M142*O142)+M142,2))</f>
        <v>0</v>
      </c>
      <c r="S142" s="8">
        <f>IF($K142="","",ROUND(Q142*K142,2))</f>
        <v>32778.449999999997</v>
      </c>
      <c r="T142" s="8">
        <f>IF($K142="","",ROUND(R142*K142,2))</f>
        <v>0</v>
      </c>
      <c r="U142" s="27"/>
      <c r="Z142" s="90"/>
      <c r="AA142" s="90"/>
      <c r="AB142" s="90"/>
      <c r="AC142" s="90"/>
      <c r="AD142" s="90"/>
      <c r="AE142" s="90"/>
      <c r="AF142" s="90"/>
      <c r="AG142" s="90"/>
    </row>
    <row r="143" spans="1:33" s="89" customFormat="1" ht="33" x14ac:dyDescent="0.3">
      <c r="A143" s="46" t="s">
        <v>191</v>
      </c>
      <c r="B143" s="103" t="str">
        <f>IFERROR(VLOOKUP(C143,'[23]SINAPI MARÇO'!$A:$F,6,FALSE),IFERROR(VLOOKUP(C143,'[23]BANCO DE DADOS'!$A$3:$F$12008,2,FALSE),""))</f>
        <v>SINAPI MARÇO 2025</v>
      </c>
      <c r="C143" s="104">
        <v>95876</v>
      </c>
      <c r="D143" s="105" t="str">
        <f>IF(C143="","",IF(F143="","FALTA",LOOKUP($C143,'[23]E-FISCO'!$A$2:$A$12235,'[23]E-FISCO'!$B$2:$B$12235)))</f>
        <v>491949 - 1</v>
      </c>
      <c r="E143" s="4">
        <f>IF(C143="","",LOOKUP(C143,'[23]E-FISCO'!$A$2:$A$12235,'[23]E-FISCO'!$A$2:$A$12235))</f>
        <v>95876</v>
      </c>
      <c r="F143" s="4">
        <f t="shared" si="80"/>
        <v>95876</v>
      </c>
      <c r="G143" s="4" t="e">
        <f>IF(C143="","",LOOKUP(C143,#REF!,#REF!))</f>
        <v>#REF!</v>
      </c>
      <c r="H143" s="4" t="e">
        <f t="shared" si="81"/>
        <v>#REF!</v>
      </c>
      <c r="I143" s="5" t="str">
        <f>IFERROR(VLOOKUP(C143,'[23]SINAPI MARÇO'!$A:$E,2,FALSE),IFERROR(VLOOKUP(C143,'[23]BANCO DE DADOS'!$A$3:$F$12008,3,FALSE),""))</f>
        <v>TRANSPORTE COM CAMINHÃO BASCULANTE DE 14 M³, EM VIA URBANA PAVIMENTADA, DMT ATÉ 30 KM (UNIDADE: M3XKM). AF_07/2020</v>
      </c>
      <c r="J143" s="6" t="str">
        <f>IFERROR(VLOOKUP(C143,'[23]SINAPI MARÇO'!$A:$E,3,FALSE),IFERROR(VLOOKUP(C143,'[23]BANCO DE DADOS'!$A$3:$F$12008,4,FALSE),""))</f>
        <v>M3XKM</v>
      </c>
      <c r="K143" s="106">
        <f>VLOOKUP(A143,'[23]MEMÓRIA LOTE SETENTRIONAL'!$1:$1048576,6,FALSE)</f>
        <v>74159.399999999994</v>
      </c>
      <c r="L143" s="7">
        <f>IFERROR(VLOOKUP(C143,'[23]SINAPI MARÇO'!$A:$E,4,FALSE),IFERROR(VLOOKUP(C143,'[23]BANCO DE DADOS'!$A$3:$F$12008,5,FALSE),""))</f>
        <v>2.12</v>
      </c>
      <c r="M143" s="138"/>
      <c r="N143" s="107">
        <f>IF($P143="","",IF($P143=1,$J$10,IF($P143=2,$J$11,IF($P143=3,$J$12,IF($P143=4,$J$13,IF($P143=5,$J$14,IF($P143=6,$J$15)))))))</f>
        <v>0</v>
      </c>
      <c r="O143" s="107">
        <f>IF($P143="","",IF($P143=1,$K$10,IF($P143=2,$K$11,IF($P143=3,$K$12,IF($P143=4,$K$13,IF($P143=5,$K$14,IF($P143=6,$K$15)))))))</f>
        <v>0</v>
      </c>
      <c r="P143" s="108">
        <v>1</v>
      </c>
      <c r="Q143" s="8">
        <f t="shared" si="82"/>
        <v>2.12</v>
      </c>
      <c r="R143" s="8">
        <f t="shared" si="82"/>
        <v>0</v>
      </c>
      <c r="S143" s="8">
        <f t="shared" si="83"/>
        <v>157217.93</v>
      </c>
      <c r="T143" s="8">
        <f t="shared" si="84"/>
        <v>0</v>
      </c>
      <c r="U143" s="27"/>
      <c r="Z143" s="90"/>
      <c r="AA143" s="90"/>
      <c r="AB143" s="90"/>
      <c r="AC143" s="90"/>
      <c r="AD143" s="90"/>
      <c r="AE143" s="90"/>
      <c r="AF143" s="90"/>
      <c r="AG143" s="90"/>
    </row>
    <row r="144" spans="1:33" ht="33" x14ac:dyDescent="0.3">
      <c r="A144" s="46" t="s">
        <v>192</v>
      </c>
      <c r="B144" s="103" t="str">
        <f>IFERROR(VLOOKUP(C144,'[23]SINAPI MARÇO'!$A:$F,6,FALSE),IFERROR(VLOOKUP(C144,'[23]BANCO DE DADOS'!$A$3:$F$12008,2,FALSE),""))</f>
        <v>ORSE MARÇO 2025</v>
      </c>
      <c r="C144" s="104">
        <v>4268</v>
      </c>
      <c r="D144" s="105" t="str">
        <f>IF(C144="","",IF(F144="","FALTA",LOOKUP($C144,'[23]E-FISCO'!$A$2:$A$12235,'[23]E-FISCO'!$B$2:$B$12235)))</f>
        <v>FALTA</v>
      </c>
      <c r="E144" s="4">
        <f>IF(C144="","",LOOKUP(C144,'[23]E-FISCO'!$A$2:$A$12235,'[23]E-FISCO'!$A$2:$A$12235))</f>
        <v>3062</v>
      </c>
      <c r="F144" s="4" t="str">
        <f t="shared" si="80"/>
        <v/>
      </c>
      <c r="G144" s="4" t="e">
        <f>IF(C144="","",LOOKUP(C144,#REF!,#REF!))</f>
        <v>#REF!</v>
      </c>
      <c r="H144" s="4" t="e">
        <f t="shared" si="81"/>
        <v>#REF!</v>
      </c>
      <c r="I144" s="5" t="str">
        <f>IFERROR(VLOOKUP(C144,'[23]SINAPI MARÇO'!$A:$E,2,FALSE),IFERROR(VLOOKUP(C144,'[23]BANCO DE DADOS'!$A$3:$F$12008,3,FALSE),""))</f>
        <v>REMOÇÃO DE ÁRVORE, PORTE MÉDIO, COM UTILIZAÇÃO DE RETRO-ESCAVADEIRA</v>
      </c>
      <c r="J144" s="6" t="str">
        <f>IFERROR(VLOOKUP(C144,'[23]SINAPI MARÇO'!$A:$E,3,FALSE),IFERROR(VLOOKUP(C144,'[23]BANCO DE DADOS'!$A$3:$F$12008,4,FALSE),""))</f>
        <v>UN</v>
      </c>
      <c r="K144" s="106">
        <f>VLOOKUP(A144,'[23]MEMÓRIA LOTE SETENTRIONAL'!$1:$1048576,6,FALSE)</f>
        <v>2</v>
      </c>
      <c r="L144" s="7">
        <f>IFERROR(VLOOKUP(C144,'[23]SINAPI MARÇO'!$A:$E,4,FALSE),IFERROR(VLOOKUP(C144,'[23]BANCO DE DADOS'!$A$3:$F$12008,5,FALSE),""))</f>
        <v>106.72</v>
      </c>
      <c r="M144" s="138"/>
      <c r="N144" s="107">
        <f>IF($P144="","",IF($P144=1,$J$10,IF($P144=2,$J$11,IF($P144=3,$J$12,IF($P144=4,$J$13,IF($P144=5,$J$14,IF($P144=6,$J$15)))))))</f>
        <v>0</v>
      </c>
      <c r="O144" s="107">
        <f>IF($P144="","",IF($P144=1,$K$10,IF($P144=2,$K$11,IF($P144=3,$K$12,IF($P144=4,$K$13,IF($P144=5,$K$14,IF($P144=6,$K$15)))))))</f>
        <v>0</v>
      </c>
      <c r="P144" s="108">
        <v>1</v>
      </c>
      <c r="Q144" s="8">
        <f t="shared" si="82"/>
        <v>106.72</v>
      </c>
      <c r="R144" s="8">
        <f t="shared" si="82"/>
        <v>0</v>
      </c>
      <c r="S144" s="8">
        <f t="shared" si="83"/>
        <v>213.44</v>
      </c>
      <c r="T144" s="8">
        <f t="shared" si="84"/>
        <v>0</v>
      </c>
      <c r="Z144" s="109"/>
    </row>
    <row r="145" spans="1:26" x14ac:dyDescent="0.25">
      <c r="A145" s="97" t="s">
        <v>193</v>
      </c>
      <c r="B145" s="97"/>
      <c r="C145" s="98"/>
      <c r="D145" s="99"/>
      <c r="E145" s="99"/>
      <c r="F145" s="99"/>
      <c r="G145" s="99"/>
      <c r="H145" s="99"/>
      <c r="I145" s="3" t="s">
        <v>194</v>
      </c>
      <c r="J145" s="99"/>
      <c r="K145" s="100"/>
      <c r="L145" s="101"/>
      <c r="M145" s="139"/>
      <c r="N145" s="99"/>
      <c r="O145" s="99"/>
      <c r="P145" s="99"/>
      <c r="Q145" s="99"/>
      <c r="R145" s="99"/>
      <c r="S145" s="102">
        <f>SUM(S146:S158)</f>
        <v>2049486.88</v>
      </c>
      <c r="T145" s="102">
        <f>SUM(T146:T158)</f>
        <v>0</v>
      </c>
      <c r="Z145" s="109"/>
    </row>
    <row r="146" spans="1:26" ht="49.5" x14ac:dyDescent="0.3">
      <c r="A146" s="46" t="s">
        <v>195</v>
      </c>
      <c r="B146" s="103" t="str">
        <f>IFERROR(VLOOKUP(C146,'[23]SINAPI MARÇO'!$A:$F,6,FALSE),IFERROR(VLOOKUP(C146,'[23]BANCO DE DADOS'!$A$3:$F$12008,2,FALSE),""))</f>
        <v>SINAPI MARÇO 2025</v>
      </c>
      <c r="C146" s="104">
        <v>100576</v>
      </c>
      <c r="D146" s="105" t="str">
        <f>IF(C146="","",IF(F146="","FALTA",LOOKUP($C146,'[23]E-FISCO'!$A$2:$A$12235,'[23]E-FISCO'!$B$2:$B$12235)))</f>
        <v>FALTA</v>
      </c>
      <c r="E146" s="4">
        <f>IF(C146="","",LOOKUP(C146,'[23]E-FISCO'!$A$2:$A$12235,'[23]E-FISCO'!$A$2:$A$12235))</f>
        <v>100575</v>
      </c>
      <c r="F146" s="4" t="str">
        <f t="shared" ref="F146:F158" si="85">IF(C146=E146,C146,"")</f>
        <v/>
      </c>
      <c r="G146" s="4">
        <v>100577</v>
      </c>
      <c r="H146" s="4" t="str">
        <f t="shared" ref="H146:H158" si="86">IF(C146=G146,C146,"")</f>
        <v/>
      </c>
      <c r="I146" s="10" t="str">
        <f>IFERROR(VLOOKUP(C146,'[23]SINAPI MARÇO'!$A:$E,2,FALSE),IFERROR(VLOOKUP(C146,'[23]BANCO DE DADOS'!$A$3:$F$12008,3,FALSE),""))</f>
        <v>REGULARIZAÇÃO E COMPACTAÇÃO DE SUBLEITO DE SOLO PREDOMINANTEMENTE ARGILOSO, PARA OBRAS DE CONSTRUÇÃO DE PAVIMENTOS. AF_09/2024</v>
      </c>
      <c r="J146" s="6" t="str">
        <f>IFERROR(VLOOKUP(C146,'[23]SINAPI MARÇO'!$A:$E,3,FALSE),IFERROR(VLOOKUP(C146,'[23]BANCO DE DADOS'!$A$3:$F$12008,4,FALSE),""))</f>
        <v>M2</v>
      </c>
      <c r="K146" s="106">
        <f>VLOOKUP(A146,'[23]MEMÓRIA LOTE SETENTRIONAL'!$1:$1048576,6,FALSE)</f>
        <v>19015.23</v>
      </c>
      <c r="L146" s="7">
        <f>IFERROR(VLOOKUP(C146,'[23]SINAPI MARÇO'!$A:$E,4,FALSE),IFERROR(VLOOKUP(C146,'[23]BANCO DE DADOS'!$A$3:$F$12008,5,FALSE),""))</f>
        <v>1.89</v>
      </c>
      <c r="M146" s="138"/>
      <c r="N146" s="107">
        <f>IF($P146="","",IF($P146=1,$J$10,IF($P146=2,$J$11,IF($P146=3,$J$12,IF($P146=4,$J$13,IF($P146=5,$J$14,IF($P146=6,$J$15)))))))</f>
        <v>0</v>
      </c>
      <c r="O146" s="107">
        <f>IF($P146="","",IF($P146=1,$K$10,IF($P146=2,$K$11,IF($P146=3,$K$12,IF($P146=4,$K$13,IF($P146=5,$K$14,IF($P146=6,$K$15)))))))</f>
        <v>0</v>
      </c>
      <c r="P146" s="108">
        <v>1</v>
      </c>
      <c r="Q146" s="8">
        <f t="shared" ref="Q146:R158" si="87">IF($K146="","",ROUND((L146*N146)+L146,2))</f>
        <v>1.89</v>
      </c>
      <c r="R146" s="8">
        <f t="shared" si="87"/>
        <v>0</v>
      </c>
      <c r="S146" s="8">
        <f t="shared" ref="S146:S158" si="88">IF($K146="","",ROUND(Q146*K146,2))</f>
        <v>35938.78</v>
      </c>
      <c r="T146" s="8">
        <f t="shared" ref="T146:T158" si="89">IF($K146="","",ROUND(R146*K146,2))</f>
        <v>0</v>
      </c>
      <c r="Z146" s="109"/>
    </row>
    <row r="147" spans="1:26" ht="33" x14ac:dyDescent="0.3">
      <c r="A147" s="46" t="s">
        <v>196</v>
      </c>
      <c r="B147" s="103" t="str">
        <f>IFERROR(VLOOKUP(C147,'[23]SINAPI MARÇO'!$A:$F,6,FALSE),IFERROR(VLOOKUP(C147,'[23]BANCO DE DADOS'!$A$3:$F$12008,2,FALSE),""))</f>
        <v>SICRO JAN / 25</v>
      </c>
      <c r="C147" s="104">
        <v>4011300</v>
      </c>
      <c r="D147" s="105" t="str">
        <f>IF(C147="","",IF(F147="","FALTA",LOOKUP($C147,'[23]E-FISCO'!$A$2:$A$12235,'[23]E-FISCO'!$B$2:$B$12235)))</f>
        <v>FALTA</v>
      </c>
      <c r="E147" s="4">
        <f>IF(C147="","",LOOKUP(C147,'[23]E-FISCO'!$A$2:$A$12235,'[23]E-FISCO'!$A$2:$A$12235))</f>
        <v>3713612</v>
      </c>
      <c r="F147" s="4" t="str">
        <f t="shared" si="85"/>
        <v/>
      </c>
      <c r="G147" s="4" t="e">
        <f>IF(C147="","",LOOKUP(C147,#REF!,#REF!))</f>
        <v>#REF!</v>
      </c>
      <c r="H147" s="4" t="e">
        <f t="shared" si="86"/>
        <v>#REF!</v>
      </c>
      <c r="I147" s="5" t="str">
        <f>IFERROR(VLOOKUP(C147,'[23]SINAPI MARÇO'!$A:$E,2,FALSE),IFERROR(VLOOKUP(C147,'[23]BANCO DE DADOS'!$A$3:$F$12008,3,FALSE),""))</f>
        <v>SUB-BASE DE SOLO MELHORADO COM 3% DE CIMENTO E MISTURA NA PISTA COM MATERIAL DE JAZIDA - 100% PROCTOR INTERMEDIÁRIO</v>
      </c>
      <c r="J147" s="6" t="str">
        <f>IFERROR(VLOOKUP(C147,'[23]SINAPI MARÇO'!$A:$E,3,FALSE),IFERROR(VLOOKUP(C147,'[23]BANCO DE DADOS'!$A$3:$F$12008,4,FALSE),""))</f>
        <v>M³</v>
      </c>
      <c r="K147" s="106">
        <f>VLOOKUP(A147,'[23]MEMÓRIA LOTE SETENTRIONAL'!$1:$1048576,6,FALSE)</f>
        <v>1987.96</v>
      </c>
      <c r="L147" s="7">
        <f>IFERROR(VLOOKUP(C147,'[23]SINAPI MARÇO'!$A:$E,4,FALSE),IFERROR(VLOOKUP(C147,'[23]BANCO DE DADOS'!$A$3:$F$12008,5,FALSE),""))</f>
        <v>56.13</v>
      </c>
      <c r="M147" s="138"/>
      <c r="N147" s="107">
        <f>IF($P147="","",IF($P147=1,$J$10,IF($P147=2,$J$11,IF($P147=3,$J$12,IF($P147=4,$J$13,IF($P147=5,$J$14,IF($P147=6,$J$15)))))))</f>
        <v>0</v>
      </c>
      <c r="O147" s="107">
        <f>IF($P147="","",IF($P147=1,$K$10,IF($P147=2,$K$11,IF($P147=3,$K$12,IF($P147=4,$K$13,IF($P147=5,$K$14,IF($P147=6,$K$15)))))))</f>
        <v>0</v>
      </c>
      <c r="P147" s="108">
        <v>1</v>
      </c>
      <c r="Q147" s="8">
        <f t="shared" si="87"/>
        <v>56.13</v>
      </c>
      <c r="R147" s="8">
        <f t="shared" si="87"/>
        <v>0</v>
      </c>
      <c r="S147" s="8">
        <f t="shared" si="88"/>
        <v>111584.19</v>
      </c>
      <c r="T147" s="8">
        <f t="shared" si="89"/>
        <v>0</v>
      </c>
      <c r="Z147" s="109"/>
    </row>
    <row r="148" spans="1:26" ht="49.5" x14ac:dyDescent="0.3">
      <c r="A148" s="46" t="s">
        <v>197</v>
      </c>
      <c r="B148" s="103" t="str">
        <f>IFERROR(VLOOKUP(C148,'[23]SINAPI MARÇO'!$A:$F,6,FALSE),IFERROR(VLOOKUP(C148,'[23]BANCO DE DADOS'!$A$3:$F$12008,2,FALSE),""))</f>
        <v>SINAPI MARÇO 2025</v>
      </c>
      <c r="C148" s="104">
        <v>96396</v>
      </c>
      <c r="D148" s="105" t="str">
        <f>IF(C148="","",IF(F148="","FALTA",LOOKUP($C148,'[23]E-FISCO'!$A$2:$A$12235,'[23]E-FISCO'!$B$2:$B$12235)))</f>
        <v>477471 - 0</v>
      </c>
      <c r="E148" s="4">
        <f>IF(C148="","",LOOKUP(C148,'[23]E-FISCO'!$A$2:$A$12235,'[23]E-FISCO'!$A$2:$A$12235))</f>
        <v>96396</v>
      </c>
      <c r="F148" s="4">
        <f t="shared" si="85"/>
        <v>96396</v>
      </c>
      <c r="G148" s="4" t="e">
        <f>IF(C148="","",LOOKUP(C148,#REF!,#REF!))</f>
        <v>#REF!</v>
      </c>
      <c r="H148" s="4" t="e">
        <f t="shared" si="86"/>
        <v>#REF!</v>
      </c>
      <c r="I148" s="5" t="str">
        <f>IFERROR(VLOOKUP(C148,'[23]SINAPI MARÇO'!$A:$E,2,FALSE),IFERROR(VLOOKUP(C148,'[23]BANCO DE DADOS'!$A$3:$F$12008,3,FALSE),""))</f>
        <v>CONSTRUÇÃO DE BASE E SUB-BASE PARA PAVIMENTAÇÃO DE BRITA GRADUADA SIMPLES, COM ESPESSURA DE 15 CM - EXCLUSIVE CARGA E TRANSPORTE. AF_09/2024</v>
      </c>
      <c r="J148" s="6" t="str">
        <f>IFERROR(VLOOKUP(C148,'[23]SINAPI MARÇO'!$A:$E,3,FALSE),IFERROR(VLOOKUP(C148,'[23]BANCO DE DADOS'!$A$3:$F$12008,4,FALSE),""))</f>
        <v>M3</v>
      </c>
      <c r="K148" s="106">
        <f>VLOOKUP(A148,'[23]MEMÓRIA LOTE SETENTRIONAL'!$1:$1048576,6,FALSE)</f>
        <v>1901.52</v>
      </c>
      <c r="L148" s="7">
        <f>IFERROR(VLOOKUP(C148,'[23]SINAPI MARÇO'!$A:$E,4,FALSE),IFERROR(VLOOKUP(C148,'[23]BANCO DE DADOS'!$A$3:$F$12008,5,FALSE),""))</f>
        <v>172.32</v>
      </c>
      <c r="M148" s="138"/>
      <c r="N148" s="107">
        <f>IF($P148="","",IF($P148=1,$J$10,IF($P148=2,$J$11,IF($P148=3,$J$12,IF($P148=4,$J$13,IF($P148=5,$J$14,IF($P148=6,$J$15)))))))</f>
        <v>0</v>
      </c>
      <c r="O148" s="107">
        <f>IF($P148="","",IF($P148=1,$K$10,IF($P148=2,$K$11,IF($P148=3,$K$12,IF($P148=4,$K$13,IF($P148=5,$K$14,IF($P148=6,$K$15)))))))</f>
        <v>0</v>
      </c>
      <c r="P148" s="108">
        <v>1</v>
      </c>
      <c r="Q148" s="8">
        <f t="shared" si="87"/>
        <v>172.32</v>
      </c>
      <c r="R148" s="8">
        <f t="shared" si="87"/>
        <v>0</v>
      </c>
      <c r="S148" s="8">
        <f t="shared" si="88"/>
        <v>327669.93</v>
      </c>
      <c r="T148" s="8">
        <f t="shared" si="89"/>
        <v>0</v>
      </c>
      <c r="Z148" s="109"/>
    </row>
    <row r="149" spans="1:26" ht="49.5" x14ac:dyDescent="0.3">
      <c r="A149" s="46" t="s">
        <v>198</v>
      </c>
      <c r="B149" s="103" t="str">
        <f>IFERROR(VLOOKUP(C149,'[23]SINAPI MARÇO'!$A:$F,6,FALSE),IFERROR(VLOOKUP(C149,'[23]BANCO DE DADOS'!$A$3:$F$12008,2,FALSE),""))</f>
        <v>SINAPI MARÇO 2025</v>
      </c>
      <c r="C149" s="104">
        <v>100975</v>
      </c>
      <c r="D149" s="105" t="str">
        <f>IF(C149="","",IF(F149="","FALTA",LOOKUP($C149,'[23]E-FISCO'!$A$2:$A$12235,'[23]E-FISCO'!$B$2:$B$12235)))</f>
        <v>565329 - 0</v>
      </c>
      <c r="E149" s="4">
        <f>IF(C149="","",LOOKUP(C149,'[23]E-FISCO'!$A$2:$A$12235,'[23]E-FISCO'!$A$2:$A$12235))</f>
        <v>100975</v>
      </c>
      <c r="F149" s="4">
        <f t="shared" si="85"/>
        <v>100975</v>
      </c>
      <c r="G149" s="4" t="e">
        <f>IF(C149="","",LOOKUP(C149,#REF!,#REF!))</f>
        <v>#REF!</v>
      </c>
      <c r="H149" s="4" t="e">
        <f t="shared" si="86"/>
        <v>#REF!</v>
      </c>
      <c r="I149" s="5" t="str">
        <f>IFERROR(VLOOKUP(C149,'[23]SINAPI MARÇO'!$A:$E,2,FALSE),IFERROR(VLOOKUP(C149,'[23]BANCO DE DADOS'!$A$3:$F$12008,3,FALSE),""))</f>
        <v>CARGA, MANOBRA E DESCARGA DE SOLOS E MATERIAIS GRANULARES EM CAMINHÃO BASCULANTE 14 M³ - CARGA COM PÁ CARREGADEIRA (CAÇAMBA DE 1,7 A 2,8 M³ / 128 HP) E DESCARGA LIVRE (UNIDADE: M3). AF_07/2020</v>
      </c>
      <c r="J149" s="6" t="str">
        <f>IFERROR(VLOOKUP(C149,'[23]SINAPI MARÇO'!$A:$E,3,FALSE),IFERROR(VLOOKUP(C149,'[23]BANCO DE DADOS'!$A$3:$F$12008,4,FALSE),""))</f>
        <v>M3</v>
      </c>
      <c r="K149" s="106">
        <f>VLOOKUP(A149,'[23]MEMÓRIA LOTE SETENTRIONAL'!$1:$1048576,6,FALSE)</f>
        <v>3185.05</v>
      </c>
      <c r="L149" s="7">
        <f>IFERROR(VLOOKUP(C149,'[23]SINAPI MARÇO'!$A:$E,4,FALSE),IFERROR(VLOOKUP(C149,'[23]BANCO DE DADOS'!$A$3:$F$12008,5,FALSE),""))</f>
        <v>8.3699999999999992</v>
      </c>
      <c r="M149" s="138"/>
      <c r="N149" s="107">
        <f>IF($P149="","",IF($P149=1,$J$10,IF($P149=2,$J$11,IF($P149=3,$J$12,IF($P149=4,$J$13,IF($P149=5,$J$14,IF($P149=6,$J$15)))))))</f>
        <v>0</v>
      </c>
      <c r="O149" s="107">
        <f>IF($P149="","",IF($P149=1,$K$10,IF($P149=2,$K$11,IF($P149=3,$K$12,IF($P149=4,$K$13,IF($P149=5,$K$14,IF($P149=6,$K$15)))))))</f>
        <v>0</v>
      </c>
      <c r="P149" s="108">
        <v>1</v>
      </c>
      <c r="Q149" s="8">
        <f t="shared" si="87"/>
        <v>8.3699999999999992</v>
      </c>
      <c r="R149" s="8">
        <f t="shared" si="87"/>
        <v>0</v>
      </c>
      <c r="S149" s="8">
        <f t="shared" si="88"/>
        <v>26658.87</v>
      </c>
      <c r="T149" s="8">
        <f t="shared" si="89"/>
        <v>0</v>
      </c>
      <c r="Z149" s="109"/>
    </row>
    <row r="150" spans="1:26" ht="49.5" x14ac:dyDescent="0.3">
      <c r="A150" s="46" t="s">
        <v>199</v>
      </c>
      <c r="B150" s="103" t="str">
        <f>IFERROR(VLOOKUP(C150,'[23]SINAPI MARÇO'!$A:$F,6,FALSE),IFERROR(VLOOKUP(C150,'[23]BANCO DE DADOS'!$A$3:$F$12008,2,FALSE),""))</f>
        <v>SINAPI MARÇO 2025</v>
      </c>
      <c r="C150" s="104">
        <v>93593</v>
      </c>
      <c r="D150" s="105" t="str">
        <f>IF(C150="","",IF(F150="","FALTA",LOOKUP($C150,'[23]E-FISCO'!$A$2:$A$12235,'[23]E-FISCO'!$B$2:$B$12235)))</f>
        <v>480879 - 7</v>
      </c>
      <c r="E150" s="4">
        <f>IF(C150="","",LOOKUP(C150,'[23]E-FISCO'!$A$2:$A$12235,'[23]E-FISCO'!$A$2:$A$12235))</f>
        <v>93593</v>
      </c>
      <c r="F150" s="4">
        <f t="shared" si="85"/>
        <v>93593</v>
      </c>
      <c r="G150" s="4" t="e">
        <f>IF(C150="","",LOOKUP(C150,#REF!,#REF!))</f>
        <v>#REF!</v>
      </c>
      <c r="H150" s="4" t="e">
        <f t="shared" si="86"/>
        <v>#REF!</v>
      </c>
      <c r="I150" s="5" t="str">
        <f>IFERROR(VLOOKUP(C150,'[23]SINAPI MARÇO'!$A:$E,2,FALSE),IFERROR(VLOOKUP(C150,'[23]BANCO DE DADOS'!$A$3:$F$12008,3,FALSE),""))</f>
        <v>TRANSPORTE COM CAMINHÃO BASCULANTE DE 14 M³, EM VIA URBANA PAVIMENTADA, ADICIONAL PARA DMT EXCEDENTE A 30 KM (UNIDADE: M3XKM). AF_07/2020</v>
      </c>
      <c r="J150" s="6" t="str">
        <f>IFERROR(VLOOKUP(C150,'[23]SINAPI MARÇO'!$A:$E,3,FALSE),IFERROR(VLOOKUP(C150,'[23]BANCO DE DADOS'!$A$3:$F$12008,4,FALSE),""))</f>
        <v>M3XKM</v>
      </c>
      <c r="K150" s="106">
        <f>VLOOKUP(A150,'[23]MEMÓRIA LOTE SETENTRIONAL'!$1:$1048576,6,FALSE)</f>
        <v>140604.03</v>
      </c>
      <c r="L150" s="7">
        <f>IFERROR(VLOOKUP(C150,'[23]SINAPI MARÇO'!$A:$E,4,FALSE),IFERROR(VLOOKUP(C150,'[23]BANCO DE DADOS'!$A$3:$F$12008,5,FALSE),""))</f>
        <v>0.85</v>
      </c>
      <c r="M150" s="138"/>
      <c r="N150" s="107">
        <f>IF($P150="","",IF($P150=1,$J$10,IF($P150=2,$J$11,IF($P150=3,$J$12,IF($P150=4,$J$13,IF($P150=5,$J$14,IF($P150=6,$J$15)))))))</f>
        <v>0</v>
      </c>
      <c r="O150" s="107">
        <f>IF($P150="","",IF($P150=1,$K$10,IF($P150=2,$K$11,IF($P150=3,$K$12,IF($P150=4,$K$13,IF($P150=5,$K$14,IF($P150=6,$K$15)))))))</f>
        <v>0</v>
      </c>
      <c r="P150" s="108">
        <v>1</v>
      </c>
      <c r="Q150" s="8">
        <f t="shared" si="87"/>
        <v>0.85</v>
      </c>
      <c r="R150" s="8">
        <f t="shared" si="87"/>
        <v>0</v>
      </c>
      <c r="S150" s="8">
        <f t="shared" si="88"/>
        <v>119513.43</v>
      </c>
      <c r="T150" s="8">
        <f t="shared" si="89"/>
        <v>0</v>
      </c>
      <c r="Z150" s="109"/>
    </row>
    <row r="151" spans="1:26" ht="33" x14ac:dyDescent="0.3">
      <c r="A151" s="46" t="s">
        <v>200</v>
      </c>
      <c r="B151" s="103" t="str">
        <f>IFERROR(VLOOKUP(C151,'[23]SINAPI MARÇO'!$A:$F,6,FALSE),IFERROR(VLOOKUP(C151,'[23]BANCO DE DADOS'!$A$3:$F$12008,2,FALSE),""))</f>
        <v>SINAPI MARÇO 2025</v>
      </c>
      <c r="C151" s="104">
        <v>95876</v>
      </c>
      <c r="D151" s="105" t="str">
        <f>IF(C151="","",IF(F151="","FALTA",LOOKUP($C151,'[23]E-FISCO'!$A$2:$A$12235,'[23]E-FISCO'!$B$2:$B$12235)))</f>
        <v>491949 - 1</v>
      </c>
      <c r="E151" s="4">
        <f>IF(C151="","",LOOKUP(C151,'[23]E-FISCO'!$A$2:$A$12235,'[23]E-FISCO'!$A$2:$A$12235))</f>
        <v>95876</v>
      </c>
      <c r="F151" s="4">
        <f t="shared" si="85"/>
        <v>95876</v>
      </c>
      <c r="G151" s="4" t="e">
        <f>IF(C151="","",LOOKUP(C151,#REF!,#REF!))</f>
        <v>#REF!</v>
      </c>
      <c r="H151" s="4" t="e">
        <f t="shared" si="86"/>
        <v>#REF!</v>
      </c>
      <c r="I151" s="5" t="str">
        <f>IFERROR(VLOOKUP(C151,'[23]SINAPI MARÇO'!$A:$E,2,FALSE),IFERROR(VLOOKUP(C151,'[23]BANCO DE DADOS'!$A$3:$F$12008,3,FALSE),""))</f>
        <v>TRANSPORTE COM CAMINHÃO BASCULANTE DE 14 M³, EM VIA URBANA PAVIMENTADA, DMT ATÉ 30 KM (UNIDADE: M3XKM). AF_07/2020</v>
      </c>
      <c r="J151" s="6" t="str">
        <f>IFERROR(VLOOKUP(C151,'[23]SINAPI MARÇO'!$A:$E,3,FALSE),IFERROR(VLOOKUP(C151,'[23]BANCO DE DADOS'!$A$3:$F$12008,4,FALSE),""))</f>
        <v>M3XKM</v>
      </c>
      <c r="K151" s="106">
        <f>VLOOKUP(A151,'[23]MEMÓRIA LOTE SETENTRIONAL'!$1:$1048576,6,FALSE)</f>
        <v>15622.67</v>
      </c>
      <c r="L151" s="7">
        <f>IFERROR(VLOOKUP(C151,'[23]SINAPI MARÇO'!$A:$E,4,FALSE),IFERROR(VLOOKUP(C151,'[23]BANCO DE DADOS'!$A$3:$F$12008,5,FALSE),""))</f>
        <v>2.12</v>
      </c>
      <c r="M151" s="138"/>
      <c r="N151" s="107">
        <f>IF($P151="","",IF($P151=1,$J$10,IF($P151=2,$J$11,IF($P151=3,$J$12,IF($P151=4,$J$13,IF($P151=5,$J$14,IF($P151=6,$J$15)))))))</f>
        <v>0</v>
      </c>
      <c r="O151" s="107">
        <f>IF($P151="","",IF($P151=1,$K$10,IF($P151=2,$K$11,IF($P151=3,$K$12,IF($P151=4,$K$13,IF($P151=5,$K$14,IF($P151=6,$K$15)))))))</f>
        <v>0</v>
      </c>
      <c r="P151" s="108">
        <v>1</v>
      </c>
      <c r="Q151" s="8">
        <f t="shared" si="87"/>
        <v>2.12</v>
      </c>
      <c r="R151" s="8">
        <f t="shared" si="87"/>
        <v>0</v>
      </c>
      <c r="S151" s="8">
        <f t="shared" si="88"/>
        <v>33120.06</v>
      </c>
      <c r="T151" s="8">
        <f t="shared" si="89"/>
        <v>0</v>
      </c>
      <c r="Z151" s="109"/>
    </row>
    <row r="152" spans="1:26" ht="33" x14ac:dyDescent="0.3">
      <c r="A152" s="46" t="s">
        <v>201</v>
      </c>
      <c r="B152" s="103" t="str">
        <f>IFERROR(VLOOKUP(C152,'[23]SINAPI MARÇO'!$A:$F,6,FALSE),IFERROR(VLOOKUP(C152,'[23]BANCO DE DADOS'!$A$3:$F$12008,2,FALSE),""))</f>
        <v>SINAPI MARÇO 2025</v>
      </c>
      <c r="C152" s="104">
        <v>101169</v>
      </c>
      <c r="D152" s="105" t="str">
        <f>IF(C152="","",IF(F152="","FALTA",LOOKUP($C152,'[23]E-FISCO'!$A$2:$A$12235,'[23]E-FISCO'!$B$2:$B$12235)))</f>
        <v>519159 - 9</v>
      </c>
      <c r="E152" s="4">
        <f>IF(C152="","",LOOKUP(C152,'[23]E-FISCO'!$A$2:$A$12235,'[23]E-FISCO'!$A$2:$A$12235))</f>
        <v>101169</v>
      </c>
      <c r="F152" s="4">
        <f t="shared" si="85"/>
        <v>101169</v>
      </c>
      <c r="G152" s="4" t="e">
        <f>IF(C152="","",LOOKUP(C152,#REF!,#REF!))</f>
        <v>#REF!</v>
      </c>
      <c r="H152" s="4" t="e">
        <f t="shared" si="86"/>
        <v>#REF!</v>
      </c>
      <c r="I152" s="5" t="str">
        <f>IFERROR(VLOOKUP(C152,'[23]SINAPI MARÇO'!$A:$E,2,FALSE),IFERROR(VLOOKUP(C152,'[23]BANCO DE DADOS'!$A$3:$F$12008,3,FALSE),""))</f>
        <v>EXECUÇÃO DE PAVIMENTO EM PARALELEPÍPEDOS, REJUNTAMENTO COM ARGAMASSA TRAÇO 1:3 (CIMENTO E AREIA). AF_05/2020</v>
      </c>
      <c r="J152" s="6" t="str">
        <f>IFERROR(VLOOKUP(C152,'[23]SINAPI MARÇO'!$A:$E,3,FALSE),IFERROR(VLOOKUP(C152,'[23]BANCO DE DADOS'!$A$3:$F$12008,4,FALSE),""))</f>
        <v>M2</v>
      </c>
      <c r="K152" s="106">
        <f>VLOOKUP(A152,'[23]MEMÓRIA LOTE SETENTRIONAL'!$1:$1048576,6,FALSE)</f>
        <v>11524.36</v>
      </c>
      <c r="L152" s="7">
        <f>IFERROR(VLOOKUP(C152,'[23]SINAPI MARÇO'!$A:$E,4,FALSE),IFERROR(VLOOKUP(C152,'[23]BANCO DE DADOS'!$A$3:$F$12008,5,FALSE),""))</f>
        <v>83.94</v>
      </c>
      <c r="M152" s="138"/>
      <c r="N152" s="107">
        <f>IF($P152="","",IF($P152=1,$J$10,IF($P152=2,$J$11,IF($P152=3,$J$12,IF($P152=4,$J$13,IF($P152=5,$J$14,IF($P152=6,$J$15)))))))</f>
        <v>0</v>
      </c>
      <c r="O152" s="107">
        <f>IF($P152="","",IF($P152=1,$K$10,IF($P152=2,$K$11,IF($P152=3,$K$12,IF($P152=4,$K$13,IF($P152=5,$K$14,IF($P152=6,$K$15)))))))</f>
        <v>0</v>
      </c>
      <c r="P152" s="108">
        <v>1</v>
      </c>
      <c r="Q152" s="8">
        <f t="shared" si="87"/>
        <v>83.94</v>
      </c>
      <c r="R152" s="8">
        <f t="shared" si="87"/>
        <v>0</v>
      </c>
      <c r="S152" s="8">
        <f t="shared" si="88"/>
        <v>967354.78</v>
      </c>
      <c r="T152" s="8">
        <f t="shared" si="89"/>
        <v>0</v>
      </c>
      <c r="Z152" s="109"/>
    </row>
    <row r="153" spans="1:26" ht="33" x14ac:dyDescent="0.3">
      <c r="A153" s="46" t="s">
        <v>202</v>
      </c>
      <c r="B153" s="103" t="str">
        <f>IFERROR(VLOOKUP(C153,'[23]SINAPI MARÇO'!$A:$F,6,FALSE),IFERROR(VLOOKUP(C153,'[23]BANCO DE DADOS'!$A$3:$F$12008,2,FALSE),""))</f>
        <v>SINAPI MARÇO 2025</v>
      </c>
      <c r="C153" s="104">
        <v>94281</v>
      </c>
      <c r="D153" s="105" t="str">
        <f>IF(C153="","",IF(F153="","FALTA",LOOKUP($C153,'[23]E-FISCO'!$A$2:$A$12235,'[23]E-FISCO'!$B$2:$B$12235)))</f>
        <v>484031 - 3</v>
      </c>
      <c r="E153" s="4">
        <f>IF(C153="","",LOOKUP(C153,'[23]E-FISCO'!$A$2:$A$12235,'[23]E-FISCO'!$A$2:$A$12235))</f>
        <v>94281</v>
      </c>
      <c r="F153" s="4">
        <f t="shared" si="85"/>
        <v>94281</v>
      </c>
      <c r="G153" s="4" t="e">
        <f>IF(C153="","",LOOKUP(C153,#REF!,#REF!))</f>
        <v>#REF!</v>
      </c>
      <c r="H153" s="4" t="e">
        <f t="shared" si="86"/>
        <v>#REF!</v>
      </c>
      <c r="I153" s="5" t="str">
        <f>IFERROR(VLOOKUP(C153,'[23]SINAPI MARÇO'!$A:$E,2,FALSE),IFERROR(VLOOKUP(C153,'[23]BANCO DE DADOS'!$A$3:$F$12008,3,FALSE),""))</f>
        <v>EXECUÇÃO DE SARJETA DE CONCRETO USINADO, MOLDADA  IN LOCO  EM TRECHO RETO, 30 CM BASE X 15 CM ALTURA. AF_01/2024</v>
      </c>
      <c r="J153" s="6" t="str">
        <f>IFERROR(VLOOKUP(C153,'[23]SINAPI MARÇO'!$A:$E,3,FALSE),IFERROR(VLOOKUP(C153,'[23]BANCO DE DADOS'!$A$3:$F$12008,4,FALSE),""))</f>
        <v>M</v>
      </c>
      <c r="K153" s="106">
        <f>VLOOKUP(A153,'[23]MEMÓRIA LOTE SETENTRIONAL'!$1:$1048576,6,FALSE)</f>
        <v>3457.31</v>
      </c>
      <c r="L153" s="7">
        <f>IFERROR(VLOOKUP(C153,'[23]SINAPI MARÇO'!$A:$E,4,FALSE),IFERROR(VLOOKUP(C153,'[23]BANCO DE DADOS'!$A$3:$F$12008,5,FALSE),""))</f>
        <v>41.94</v>
      </c>
      <c r="M153" s="138"/>
      <c r="N153" s="107">
        <f>IF($P153="","",IF($P153=1,$J$10,IF($P153=2,$J$11,IF($P153=3,$J$12,IF($P153=4,$J$13,IF($P153=5,$J$14,IF($P153=6,$J$15)))))))</f>
        <v>0</v>
      </c>
      <c r="O153" s="107">
        <f>IF($P153="","",IF($P153=1,$K$10,IF($P153=2,$K$11,IF($P153=3,$K$12,IF($P153=4,$K$13,IF($P153=5,$K$14,IF($P153=6,$K$15)))))))</f>
        <v>0</v>
      </c>
      <c r="P153" s="108">
        <v>1</v>
      </c>
      <c r="Q153" s="8">
        <f t="shared" si="87"/>
        <v>41.94</v>
      </c>
      <c r="R153" s="8">
        <f t="shared" si="87"/>
        <v>0</v>
      </c>
      <c r="S153" s="8">
        <f t="shared" si="88"/>
        <v>144999.57999999999</v>
      </c>
      <c r="T153" s="8">
        <f t="shared" si="89"/>
        <v>0</v>
      </c>
      <c r="Z153" s="109"/>
    </row>
    <row r="154" spans="1:26" ht="33" x14ac:dyDescent="0.3">
      <c r="A154" s="46" t="s">
        <v>203</v>
      </c>
      <c r="B154" s="103" t="str">
        <f>IFERROR(VLOOKUP(C154,'[23]SINAPI MARÇO'!$A:$F,6,FALSE),IFERROR(VLOOKUP(C154,'[23]BANCO DE DADOS'!$A$3:$F$12008,2,FALSE),""))</f>
        <v>SINAPI MARÇO 2025</v>
      </c>
      <c r="C154" s="104">
        <v>94282</v>
      </c>
      <c r="D154" s="105" t="str">
        <f>IF(C154="","",IF(F154="","FALTA",LOOKUP($C154,'[23]E-FISCO'!$A$2:$A$12235,'[23]E-FISCO'!$B$2:$B$12235)))</f>
        <v>FALTA</v>
      </c>
      <c r="E154" s="4">
        <f>IF(C154="","",LOOKUP(C154,'[23]E-FISCO'!$A$2:$A$12235,'[23]E-FISCO'!$A$2:$A$12235))</f>
        <v>94281</v>
      </c>
      <c r="F154" s="4" t="str">
        <f t="shared" si="85"/>
        <v/>
      </c>
      <c r="G154" s="4" t="e">
        <f>IF(C154="","",LOOKUP(C154,#REF!,#REF!))</f>
        <v>#REF!</v>
      </c>
      <c r="H154" s="4" t="e">
        <f t="shared" si="86"/>
        <v>#REF!</v>
      </c>
      <c r="I154" s="5" t="str">
        <f>IFERROR(VLOOKUP(C154,'[23]SINAPI MARÇO'!$A:$E,2,FALSE),IFERROR(VLOOKUP(C154,'[23]BANCO DE DADOS'!$A$3:$F$12008,3,FALSE),""))</f>
        <v>EXECUÇÃO DE SARJETA DE CONCRETO USINADO, MOLDADA  IN LOCO  EM TRECHO CURVO, 30 CM BASE X 15 CM ALTURA. AF_01/2024</v>
      </c>
      <c r="J154" s="6" t="str">
        <f>IFERROR(VLOOKUP(C154,'[23]SINAPI MARÇO'!$A:$E,3,FALSE),IFERROR(VLOOKUP(C154,'[23]BANCO DE DADOS'!$A$3:$F$12008,4,FALSE),""))</f>
        <v>M</v>
      </c>
      <c r="K154" s="106">
        <f>VLOOKUP(A154,'[23]MEMÓRIA LOTE SETENTRIONAL'!$1:$1048576,6,FALSE)</f>
        <v>384.15</v>
      </c>
      <c r="L154" s="7">
        <f>IFERROR(VLOOKUP(C154,'[23]SINAPI MARÇO'!$A:$E,4,FALSE),IFERROR(VLOOKUP(C154,'[23]BANCO DE DADOS'!$A$3:$F$12008,5,FALSE),""))</f>
        <v>48.98</v>
      </c>
      <c r="M154" s="138"/>
      <c r="N154" s="107">
        <f>IF($P154="","",IF($P154=1,$J$10,IF($P154=2,$J$11,IF($P154=3,$J$12,IF($P154=4,$J$13,IF($P154=5,$J$14,IF($P154=6,$J$15)))))))</f>
        <v>0</v>
      </c>
      <c r="O154" s="107">
        <f>IF($P154="","",IF($P154=1,$K$10,IF($P154=2,$K$11,IF($P154=3,$K$12,IF($P154=4,$K$13,IF($P154=5,$K$14,IF($P154=6,$K$15)))))))</f>
        <v>0</v>
      </c>
      <c r="P154" s="108">
        <v>1</v>
      </c>
      <c r="Q154" s="8">
        <f t="shared" si="87"/>
        <v>48.98</v>
      </c>
      <c r="R154" s="8">
        <f t="shared" si="87"/>
        <v>0</v>
      </c>
      <c r="S154" s="8">
        <f t="shared" si="88"/>
        <v>18815.669999999998</v>
      </c>
      <c r="T154" s="8">
        <f t="shared" si="89"/>
        <v>0</v>
      </c>
      <c r="Z154" s="109"/>
    </row>
    <row r="155" spans="1:26" ht="49.5" x14ac:dyDescent="0.3">
      <c r="A155" s="46" t="s">
        <v>204</v>
      </c>
      <c r="B155" s="103" t="str">
        <f>IFERROR(VLOOKUP(C155,'[23]SINAPI MARÇO'!$A:$F,6,FALSE),IFERROR(VLOOKUP(C155,'[23]BANCO DE DADOS'!$A$3:$F$12008,2,FALSE),""))</f>
        <v>SINAPI MARÇO 2025</v>
      </c>
      <c r="C155" s="104">
        <v>94273</v>
      </c>
      <c r="D155" s="105" t="str">
        <f>IF(C155="","",IF(F155="","FALTA",LOOKUP($C155,'[23]E-FISCO'!$A$2:$A$12235,'[23]E-FISCO'!$B$2:$B$12235)))</f>
        <v>440498 - 0</v>
      </c>
      <c r="E155" s="4">
        <f>IF(C155="","",LOOKUP(C155,'[23]E-FISCO'!$A$2:$A$12235,'[23]E-FISCO'!$A$2:$A$12235))</f>
        <v>94273</v>
      </c>
      <c r="F155" s="4">
        <f t="shared" si="85"/>
        <v>94273</v>
      </c>
      <c r="G155" s="4" t="e">
        <f>IF(C155="","",LOOKUP(C155,#REF!,#REF!))</f>
        <v>#REF!</v>
      </c>
      <c r="H155" s="4" t="e">
        <f t="shared" si="86"/>
        <v>#REF!</v>
      </c>
      <c r="I155" s="5" t="str">
        <f>IFERROR(VLOOKUP(C155,'[23]SINAPI MARÇO'!$A:$E,2,FALSE),IFERROR(VLOOKUP(C155,'[23]BANCO DE DADOS'!$A$3:$F$12008,3,FALSE),""))</f>
        <v>ASSENTAMENTO DE GUIA (MEIO-FIO) EM TRECHO RETO, CONFECCIONADA EM CONCRETO PRÉ-FABRICADO, DIMENSÕES 100X15X13X30 CM (COMPRIMENTO X BASE INFERIOR X BASE SUPERIOR X ALTURA). AF_01/2024</v>
      </c>
      <c r="J155" s="6" t="str">
        <f>IFERROR(VLOOKUP(C155,'[23]SINAPI MARÇO'!$A:$E,3,FALSE),IFERROR(VLOOKUP(C155,'[23]BANCO DE DADOS'!$A$3:$F$12008,4,FALSE),""))</f>
        <v>M</v>
      </c>
      <c r="K155" s="106">
        <f>VLOOKUP(A155,'[23]MEMÓRIA LOTE SETENTRIONAL'!$1:$1048576,6,FALSE)</f>
        <v>4609.75</v>
      </c>
      <c r="L155" s="7">
        <f>IFERROR(VLOOKUP(C155,'[23]SINAPI MARÇO'!$A:$E,4,FALSE),IFERROR(VLOOKUP(C155,'[23]BANCO DE DADOS'!$A$3:$F$12008,5,FALSE),""))</f>
        <v>50.31</v>
      </c>
      <c r="M155" s="138"/>
      <c r="N155" s="107">
        <f>IF($P155="","",IF($P155=1,$J$10,IF($P155=2,$J$11,IF($P155=3,$J$12,IF($P155=4,$J$13,IF($P155=5,$J$14,IF($P155=6,$J$15)))))))</f>
        <v>0</v>
      </c>
      <c r="O155" s="107">
        <f>IF($P155="","",IF($P155=1,$K$10,IF($P155=2,$K$11,IF($P155=3,$K$12,IF($P155=4,$K$13,IF($P155=5,$K$14,IF($P155=6,$K$15)))))))</f>
        <v>0</v>
      </c>
      <c r="P155" s="108">
        <v>1</v>
      </c>
      <c r="Q155" s="8">
        <f t="shared" si="87"/>
        <v>50.31</v>
      </c>
      <c r="R155" s="8">
        <f t="shared" si="87"/>
        <v>0</v>
      </c>
      <c r="S155" s="8">
        <f t="shared" si="88"/>
        <v>231916.52</v>
      </c>
      <c r="T155" s="8">
        <f t="shared" si="89"/>
        <v>0</v>
      </c>
      <c r="Z155" s="109"/>
    </row>
    <row r="156" spans="1:26" ht="49.5" x14ac:dyDescent="0.3">
      <c r="A156" s="46" t="s">
        <v>205</v>
      </c>
      <c r="B156" s="103" t="str">
        <f>IFERROR(VLOOKUP(C156,'[23]SINAPI MARÇO'!$A:$F,6,FALSE),IFERROR(VLOOKUP(C156,'[23]BANCO DE DADOS'!$A$3:$F$12008,2,FALSE),""))</f>
        <v>SINAPI MARÇO 2025</v>
      </c>
      <c r="C156" s="104">
        <v>94274</v>
      </c>
      <c r="D156" s="105" t="str">
        <f>IF(C156="","",IF(F156="","FALTA",LOOKUP($C156,'[23]E-FISCO'!$A$2:$A$12235,'[23]E-FISCO'!$B$2:$B$12235)))</f>
        <v>464698 - 3</v>
      </c>
      <c r="E156" s="4">
        <f>IF(C156="","",LOOKUP(C156,'[23]E-FISCO'!$A$2:$A$12235,'[23]E-FISCO'!$A$2:$A$12235))</f>
        <v>94274</v>
      </c>
      <c r="F156" s="4">
        <f t="shared" si="85"/>
        <v>94274</v>
      </c>
      <c r="G156" s="4" t="e">
        <f>IF(C156="","",LOOKUP(C156,#REF!,#REF!))</f>
        <v>#REF!</v>
      </c>
      <c r="H156" s="4" t="e">
        <f t="shared" si="86"/>
        <v>#REF!</v>
      </c>
      <c r="I156" s="5" t="str">
        <f>IFERROR(VLOOKUP(C156,'[23]SINAPI MARÇO'!$A:$E,2,FALSE),IFERROR(VLOOKUP(C156,'[23]BANCO DE DADOS'!$A$3:$F$12008,3,FALSE),""))</f>
        <v>ASSENTAMENTO DE GUIA (MEIO-FIO) EM TRECHO CURVO, CONFECCIONADA EM CONCRETO PRÉ-FABRICADO, DIMENSÕES 100X15X13X30 CM (COMPRIMENTO X BASE INFERIOR X BASE SUPERIOR X ALTURA). AF_01/2024</v>
      </c>
      <c r="J156" s="6" t="str">
        <f>IFERROR(VLOOKUP(C156,'[23]SINAPI MARÇO'!$A:$E,3,FALSE),IFERROR(VLOOKUP(C156,'[23]BANCO DE DADOS'!$A$3:$F$12008,4,FALSE),""))</f>
        <v>M</v>
      </c>
      <c r="K156" s="106">
        <f>VLOOKUP(A156,'[23]MEMÓRIA LOTE SETENTRIONAL'!$1:$1048576,6,FALSE)</f>
        <v>384.15</v>
      </c>
      <c r="L156" s="7">
        <f>IFERROR(VLOOKUP(C156,'[23]SINAPI MARÇO'!$A:$E,4,FALSE),IFERROR(VLOOKUP(C156,'[23]BANCO DE DADOS'!$A$3:$F$12008,5,FALSE),""))</f>
        <v>52.98</v>
      </c>
      <c r="M156" s="138"/>
      <c r="N156" s="107">
        <f>IF($P156="","",IF($P156=1,$J$10,IF($P156=2,$J$11,IF($P156=3,$J$12,IF($P156=4,$J$13,IF($P156=5,$J$14,IF($P156=6,$J$15)))))))</f>
        <v>0</v>
      </c>
      <c r="O156" s="107">
        <f>IF($P156="","",IF($P156=1,$K$10,IF($P156=2,$K$11,IF($P156=3,$K$12,IF($P156=4,$K$13,IF($P156=5,$K$14,IF($P156=6,$K$15)))))))</f>
        <v>0</v>
      </c>
      <c r="P156" s="108">
        <v>1</v>
      </c>
      <c r="Q156" s="8">
        <f t="shared" si="87"/>
        <v>52.98</v>
      </c>
      <c r="R156" s="8">
        <f t="shared" si="87"/>
        <v>0</v>
      </c>
      <c r="S156" s="8">
        <f t="shared" si="88"/>
        <v>20352.27</v>
      </c>
      <c r="T156" s="8">
        <f t="shared" si="89"/>
        <v>0</v>
      </c>
      <c r="Z156" s="109"/>
    </row>
    <row r="157" spans="1:26" x14ac:dyDescent="0.3">
      <c r="A157" s="46" t="s">
        <v>206</v>
      </c>
      <c r="B157" s="103" t="str">
        <f>IFERROR(VLOOKUP(C157,'[23]SINAPI MARÇO'!$A:$F,6,FALSE),IFERROR(VLOOKUP(C157,'[23]BANCO DE DADOS'!$A$3:$F$12008,2,FALSE),""))</f>
        <v>SINAPI MARÇO 2025</v>
      </c>
      <c r="C157" s="104">
        <v>102498</v>
      </c>
      <c r="D157" s="105" t="str">
        <f>IF(C157="","",IF(F157="","FALTA",LOOKUP($C157,'[23]E-FISCO'!$A$2:$A$12235,'[23]E-FISCO'!$B$2:$B$12235)))</f>
        <v>566332 - 6</v>
      </c>
      <c r="E157" s="4">
        <f>IF(C157="","",LOOKUP(C157,'[23]E-FISCO'!$A$2:$A$12235,'[23]E-FISCO'!$A$2:$A$12235))</f>
        <v>102498</v>
      </c>
      <c r="F157" s="4">
        <f t="shared" si="85"/>
        <v>102498</v>
      </c>
      <c r="G157" s="4" t="e">
        <f>IF(C157="","",LOOKUP(C157,#REF!,#REF!))</f>
        <v>#REF!</v>
      </c>
      <c r="H157" s="4" t="e">
        <f t="shared" si="86"/>
        <v>#REF!</v>
      </c>
      <c r="I157" s="5" t="str">
        <f>IFERROR(VLOOKUP(C157,'[23]SINAPI MARÇO'!$A:$E,2,FALSE),IFERROR(VLOOKUP(C157,'[23]BANCO DE DADOS'!$A$3:$F$12008,3,FALSE),""))</f>
        <v>PINTURA DE MEIO-FIO COM TINTA BRANCA A BASE DE CAL (CAIAÇÃO). AF_05/2021</v>
      </c>
      <c r="J157" s="6" t="str">
        <f>IFERROR(VLOOKUP(C157,'[23]SINAPI MARÇO'!$A:$E,3,FALSE),IFERROR(VLOOKUP(C157,'[23]BANCO DE DADOS'!$A$3:$F$12008,4,FALSE),""))</f>
        <v>M</v>
      </c>
      <c r="K157" s="106">
        <f>VLOOKUP(A157,'[23]MEMÓRIA LOTE SETENTRIONAL'!$1:$1048576,6,FALSE)</f>
        <v>3841.46</v>
      </c>
      <c r="L157" s="7">
        <f>IFERROR(VLOOKUP(C157,'[23]SINAPI MARÇO'!$A:$E,4,FALSE),IFERROR(VLOOKUP(C157,'[23]BANCO DE DADOS'!$A$3:$F$12008,5,FALSE),""))</f>
        <v>1.65</v>
      </c>
      <c r="M157" s="138"/>
      <c r="N157" s="107">
        <f>IF($P157="","",IF($P157=1,$J$10,IF($P157=2,$J$11,IF($P157=3,$J$12,IF($P157=4,$J$13,IF($P157=5,$J$14,IF($P157=6,$J$15)))))))</f>
        <v>0</v>
      </c>
      <c r="O157" s="107">
        <f>IF($P157="","",IF($P157=1,$K$10,IF($P157=2,$K$11,IF($P157=3,$K$12,IF($P157=4,$K$13,IF($P157=5,$K$14,IF($P157=6,$K$15)))))))</f>
        <v>0</v>
      </c>
      <c r="P157" s="108">
        <v>1</v>
      </c>
      <c r="Q157" s="8">
        <f t="shared" si="87"/>
        <v>1.65</v>
      </c>
      <c r="R157" s="8">
        <f t="shared" si="87"/>
        <v>0</v>
      </c>
      <c r="S157" s="8">
        <f t="shared" si="88"/>
        <v>6338.41</v>
      </c>
      <c r="T157" s="8">
        <f t="shared" si="89"/>
        <v>0</v>
      </c>
      <c r="Z157" s="109"/>
    </row>
    <row r="158" spans="1:26" x14ac:dyDescent="0.3">
      <c r="A158" s="46" t="s">
        <v>207</v>
      </c>
      <c r="B158" s="103" t="str">
        <f>IFERROR(VLOOKUP(C158,'[23]SINAPI MARÇO'!$A:$F,6,FALSE),IFERROR(VLOOKUP(C158,'[23]BANCO DE DADOS'!$A$3:$F$12008,2,FALSE),""))</f>
        <v>SICRO JAN / 25</v>
      </c>
      <c r="C158" s="104">
        <v>4915708</v>
      </c>
      <c r="D158" s="105" t="str">
        <f>IF(C158="","",IF(F158="","FALTA",LOOKUP($C158,'[23]E-FISCO'!$A$2:$A$12235,'[23]E-FISCO'!$B$2:$B$12235)))</f>
        <v>FALTA</v>
      </c>
      <c r="E158" s="4">
        <f>IF(C158="","",LOOKUP(C158,'[23]E-FISCO'!$A$2:$A$12235,'[23]E-FISCO'!$A$2:$A$12235))</f>
        <v>4915632</v>
      </c>
      <c r="F158" s="4" t="str">
        <f t="shared" si="85"/>
        <v/>
      </c>
      <c r="G158" s="4" t="e">
        <f>IF(C158="","",LOOKUP(C158,#REF!,#REF!))</f>
        <v>#REF!</v>
      </c>
      <c r="H158" s="4" t="e">
        <f t="shared" si="86"/>
        <v>#REF!</v>
      </c>
      <c r="I158" s="5" t="str">
        <f>IFERROR(VLOOKUP(C158,'[23]SINAPI MARÇO'!$A:$E,2,FALSE),IFERROR(VLOOKUP(C158,'[23]BANCO DE DADOS'!$A$3:$F$12008,3,FALSE),""))</f>
        <v>LIMPEZA DE SARJETA E MEIO-FIO</v>
      </c>
      <c r="J158" s="6" t="str">
        <f>IFERROR(VLOOKUP(C158,'[23]SINAPI MARÇO'!$A:$E,3,FALSE),IFERROR(VLOOKUP(C158,'[23]BANCO DE DADOS'!$A$3:$F$12008,4,FALSE),""))</f>
        <v>M</v>
      </c>
      <c r="K158" s="106">
        <f>VLOOKUP(A158,'[23]MEMÓRIA LOTE SETENTRIONAL'!$1:$1048576,6,FALSE)</f>
        <v>7682.92</v>
      </c>
      <c r="L158" s="7">
        <f>IFERROR(VLOOKUP(C158,'[23]SINAPI MARÇO'!$A:$E,4,FALSE),IFERROR(VLOOKUP(C158,'[23]BANCO DE DADOS'!$A$3:$F$12008,5,FALSE),""))</f>
        <v>0.68</v>
      </c>
      <c r="M158" s="138"/>
      <c r="N158" s="107">
        <f>IF($P158="","",IF($P158=1,$J$10,IF($P158=2,$J$11,IF($P158=3,$J$12,IF($P158=4,$J$13,IF($P158=5,$J$14,IF($P158=6,$J$15)))))))</f>
        <v>0</v>
      </c>
      <c r="O158" s="107">
        <f>IF($P158="","",IF($P158=1,$K$10,IF($P158=2,$K$11,IF($P158=3,$K$12,IF($P158=4,$K$13,IF($P158=5,$K$14,IF($P158=6,$K$15)))))))</f>
        <v>0</v>
      </c>
      <c r="P158" s="108">
        <v>1</v>
      </c>
      <c r="Q158" s="8">
        <f t="shared" si="87"/>
        <v>0.68</v>
      </c>
      <c r="R158" s="8">
        <f t="shared" si="87"/>
        <v>0</v>
      </c>
      <c r="S158" s="8">
        <f t="shared" si="88"/>
        <v>5224.3900000000003</v>
      </c>
      <c r="T158" s="8">
        <f t="shared" si="89"/>
        <v>0</v>
      </c>
      <c r="Z158" s="109"/>
    </row>
    <row r="159" spans="1:26" x14ac:dyDescent="0.25">
      <c r="A159" s="97" t="s">
        <v>208</v>
      </c>
      <c r="B159" s="97"/>
      <c r="C159" s="98"/>
      <c r="D159" s="99"/>
      <c r="E159" s="99"/>
      <c r="F159" s="99"/>
      <c r="G159" s="99"/>
      <c r="H159" s="99"/>
      <c r="I159" s="3" t="s">
        <v>101</v>
      </c>
      <c r="J159" s="99"/>
      <c r="K159" s="100"/>
      <c r="L159" s="101"/>
      <c r="M159" s="139"/>
      <c r="N159" s="99"/>
      <c r="O159" s="99"/>
      <c r="P159" s="99"/>
      <c r="Q159" s="99"/>
      <c r="R159" s="99"/>
      <c r="S159" s="102">
        <f>SUM(S160:S167)</f>
        <v>485369.57</v>
      </c>
      <c r="T159" s="102">
        <f>SUM(T160:T167)</f>
        <v>0</v>
      </c>
      <c r="Z159" s="109"/>
    </row>
    <row r="160" spans="1:26" x14ac:dyDescent="0.3">
      <c r="A160" s="46" t="s">
        <v>209</v>
      </c>
      <c r="B160" s="103" t="str">
        <f>IFERROR(VLOOKUP(C160,'[23]SINAPI MARÇO'!$A:$F,6,FALSE),IFERROR(VLOOKUP(C160,'[23]BANCO DE DADOS'!$A$3:$F$12008,2,FALSE),""))</f>
        <v>SINAPI MARÇO 2025</v>
      </c>
      <c r="C160" s="104">
        <v>94342</v>
      </c>
      <c r="D160" s="105" t="str">
        <f>IF(C160="","",IF(F160="","FALTA",LOOKUP($C160,'[23]E-FISCO'!$A$2:$A$12235,'[23]E-FISCO'!$B$2:$B$12235)))</f>
        <v>431162 - 0</v>
      </c>
      <c r="E160" s="4">
        <f>IF(C160="","",LOOKUP(C160,'[23]E-FISCO'!$A$2:$A$12235,'[23]E-FISCO'!$A$2:$A$12235))</f>
        <v>94342</v>
      </c>
      <c r="F160" s="4">
        <f t="shared" ref="F160:F173" si="90">IF(C160=E160,C160,"")</f>
        <v>94342</v>
      </c>
      <c r="G160" s="4" t="e">
        <f>IF(C160="","",LOOKUP(C160,#REF!,#REF!))</f>
        <v>#REF!</v>
      </c>
      <c r="H160" s="4" t="e">
        <f t="shared" ref="H160:H184" si="91">IF(C160=G160,C160,"")</f>
        <v>#REF!</v>
      </c>
      <c r="I160" s="5" t="str">
        <f>IFERROR(VLOOKUP(C160,'[23]SINAPI MARÇO'!$A:$E,2,FALSE),IFERROR(VLOOKUP(C160,'[23]BANCO DE DADOS'!$A$3:$F$12008,3,FALSE),""))</f>
        <v>ATERRO MANUAL DE VALAS COM AREIA PARA ATERRO. AF_08/2023</v>
      </c>
      <c r="J160" s="6" t="str">
        <f>IFERROR(VLOOKUP(C160,'[23]SINAPI MARÇO'!$A:$E,3,FALSE),IFERROR(VLOOKUP(C160,'[23]BANCO DE DADOS'!$A$3:$F$12008,4,FALSE),""))</f>
        <v>M3</v>
      </c>
      <c r="K160" s="106">
        <f>VLOOKUP(A160,'[23]MEMÓRIA LOTE SETENTRIONAL'!$1:$1048576,6,FALSE)</f>
        <v>1284.3900000000001</v>
      </c>
      <c r="L160" s="7">
        <f>IFERROR(VLOOKUP(C160,'[23]SINAPI MARÇO'!$A:$E,4,FALSE),IFERROR(VLOOKUP(C160,'[23]BANCO DE DADOS'!$A$3:$F$12008,5,FALSE),""))</f>
        <v>114.9</v>
      </c>
      <c r="M160" s="138"/>
      <c r="N160" s="107">
        <f>IF($P160="","",IF($P160=1,$J$10,IF($P160=2,$J$11,IF($P160=3,$J$12,IF($P160=4,$J$13,IF($P160=5,$J$14,IF($P160=6,$J$15)))))))</f>
        <v>0</v>
      </c>
      <c r="O160" s="107">
        <f>IF($P160="","",IF($P160=1,$K$10,IF($P160=2,$K$11,IF($P160=3,$K$12,IF($P160=4,$K$13,IF($P160=5,$K$14,IF($P160=6,$K$15)))))))</f>
        <v>0</v>
      </c>
      <c r="P160" s="108">
        <v>1</v>
      </c>
      <c r="Q160" s="8">
        <f t="shared" ref="Q160:R175" si="92">IF($K160="","",ROUND((L160*N160)+L160,2))</f>
        <v>114.9</v>
      </c>
      <c r="R160" s="8">
        <f t="shared" si="92"/>
        <v>0</v>
      </c>
      <c r="S160" s="8">
        <f t="shared" ref="S160:S184" si="93">IF($K160="","",ROUND(Q160*K160,2))</f>
        <v>147576.41</v>
      </c>
      <c r="T160" s="8">
        <f t="shared" ref="T160:T184" si="94">IF($K160="","",ROUND(R160*K160,2))</f>
        <v>0</v>
      </c>
      <c r="Z160" s="109"/>
    </row>
    <row r="161" spans="1:26" x14ac:dyDescent="0.3">
      <c r="A161" s="46" t="s">
        <v>210</v>
      </c>
      <c r="B161" s="103" t="str">
        <f>IFERROR(VLOOKUP(C161,'[23]SINAPI MARÇO'!$A:$F,6,FALSE),IFERROR(VLOOKUP(C161,'[23]BANCO DE DADOS'!$A$3:$F$12008,2,FALSE),""))</f>
        <v>COMPESA 2024.2</v>
      </c>
      <c r="C161" s="104" t="s">
        <v>104</v>
      </c>
      <c r="D161" s="105" t="str">
        <f>IF(C161="","",IF(F161="","FALTA",LOOKUP($C161,'[23]E-FISCO'!$A$2:$A$12235,'[23]E-FISCO'!$B$2:$B$12235)))</f>
        <v>434413 - 8</v>
      </c>
      <c r="E161" s="4" t="str">
        <f>IF(C161="","",LOOKUP(C161,'[23]E-FISCO'!$A$2:$A$12235,'[23]E-FISCO'!$A$2:$A$12235))</f>
        <v>02.05.14U</v>
      </c>
      <c r="F161" s="4" t="str">
        <f t="shared" si="90"/>
        <v>02.05.14U</v>
      </c>
      <c r="G161" s="4" t="e">
        <f>IF(C161="","",LOOKUP(C161,#REF!,#REF!))</f>
        <v>#REF!</v>
      </c>
      <c r="H161" s="4" t="e">
        <f t="shared" si="91"/>
        <v>#REF!</v>
      </c>
      <c r="I161" s="5" t="str">
        <f>IFERROR(VLOOKUP(C161,'[23]SINAPI MARÇO'!$A:$E,2,FALSE),IFERROR(VLOOKUP(C161,'[23]BANCO DE DADOS'!$A$3:$F$12008,3,FALSE),""))</f>
        <v>COMPACTAÇÃO MECÂNICA LEVE EM CAMADAS DE 0,20 M DE ESPESSURA.</v>
      </c>
      <c r="J161" s="6" t="str">
        <f>IFERROR(VLOOKUP(C161,'[23]SINAPI MARÇO'!$A:$E,3,FALSE),IFERROR(VLOOKUP(C161,'[23]BANCO DE DADOS'!$A$3:$F$12008,4,FALSE),""))</f>
        <v>M2</v>
      </c>
      <c r="K161" s="106">
        <f>VLOOKUP(A161,'[23]MEMÓRIA LOTE SETENTRIONAL'!$1:$1048576,6,FALSE)</f>
        <v>3226.83</v>
      </c>
      <c r="L161" s="7">
        <f>IFERROR(VLOOKUP(C161,'[23]SINAPI MARÇO'!$A:$E,4,FALSE),IFERROR(VLOOKUP(C161,'[23]BANCO DE DADOS'!$A$3:$F$12008,5,FALSE),""))</f>
        <v>0.56999999999999995</v>
      </c>
      <c r="M161" s="138"/>
      <c r="N161" s="107">
        <f>IF($P161="","",IF($P161=1,$J$10,IF($P161=2,$J$11,IF($P161=3,$J$12,IF($P161=4,$J$13,IF($P161=5,$J$14,IF($P161=6,$J$15)))))))</f>
        <v>0</v>
      </c>
      <c r="O161" s="107">
        <f>IF($P161="","",IF($P161=1,$K$10,IF($P161=2,$K$11,IF($P161=3,$K$12,IF($P161=4,$K$13,IF($P161=5,$K$14,IF($P161=6,$K$15)))))))</f>
        <v>0</v>
      </c>
      <c r="P161" s="108">
        <v>1</v>
      </c>
      <c r="Q161" s="8">
        <f t="shared" si="92"/>
        <v>0.56999999999999995</v>
      </c>
      <c r="R161" s="8">
        <f t="shared" si="92"/>
        <v>0</v>
      </c>
      <c r="S161" s="8">
        <f t="shared" si="93"/>
        <v>1839.29</v>
      </c>
      <c r="T161" s="8">
        <f t="shared" si="94"/>
        <v>0</v>
      </c>
      <c r="Z161" s="109"/>
    </row>
    <row r="162" spans="1:26" ht="49.5" x14ac:dyDescent="0.3">
      <c r="A162" s="46" t="s">
        <v>211</v>
      </c>
      <c r="B162" s="103" t="str">
        <f>IFERROR(VLOOKUP(C162,'[23]SINAPI MARÇO'!$A:$F,6,FALSE),IFERROR(VLOOKUP(C162,'[23]BANCO DE DADOS'!$A$3:$F$12008,2,FALSE),""))</f>
        <v>SINAPI MARÇO 2025</v>
      </c>
      <c r="C162" s="104">
        <v>94968</v>
      </c>
      <c r="D162" s="105" t="str">
        <f>IF(C162="","",IF(F162="","FALTA",LOOKUP($C162,'[23]E-FISCO'!$A$2:$A$12235,'[23]E-FISCO'!$B$2:$B$12235)))</f>
        <v>438843 - 7</v>
      </c>
      <c r="E162" s="4">
        <f>IF(C162="","",LOOKUP(C162,'[23]E-FISCO'!$A$2:$A$12235,'[23]E-FISCO'!$A$2:$A$12235))</f>
        <v>94968</v>
      </c>
      <c r="F162" s="4">
        <f t="shared" si="90"/>
        <v>94968</v>
      </c>
      <c r="G162" s="4" t="e">
        <f>IF(C162="","",LOOKUP(C162,#REF!,#REF!))</f>
        <v>#REF!</v>
      </c>
      <c r="H162" s="4" t="e">
        <f t="shared" si="91"/>
        <v>#REF!</v>
      </c>
      <c r="I162" s="5" t="str">
        <f>IFERROR(VLOOKUP(C162,'[23]SINAPI MARÇO'!$A:$E,2,FALSE),IFERROR(VLOOKUP(C162,'[23]BANCO DE DADOS'!$A$3:$F$12008,3,FALSE),""))</f>
        <v>CONCRETO MAGRO PARA LASTRO, TRAÇO 1:4,5:4,5 (EM MASSA SECA DE CIMENTO/ AREIA MÉDIA/ BRITA 1) - PREPARO MECÂNICO COM BETONEIRA 600 L. AF_05/2021</v>
      </c>
      <c r="J162" s="6" t="str">
        <f>IFERROR(VLOOKUP(C162,'[23]SINAPI MARÇO'!$A:$E,3,FALSE),IFERROR(VLOOKUP(C162,'[23]BANCO DE DADOS'!$A$3:$F$12008,4,FALSE),""))</f>
        <v>M3</v>
      </c>
      <c r="K162" s="106">
        <f>VLOOKUP(A162,'[23]MEMÓRIA LOTE SETENTRIONAL'!$1:$1048576,6,FALSE)</f>
        <v>17.29</v>
      </c>
      <c r="L162" s="7">
        <f>IFERROR(VLOOKUP(C162,'[23]SINAPI MARÇO'!$A:$E,4,FALSE),IFERROR(VLOOKUP(C162,'[23]BANCO DE DADOS'!$A$3:$F$12008,5,FALSE),""))</f>
        <v>392.31</v>
      </c>
      <c r="M162" s="138"/>
      <c r="N162" s="107">
        <f>IF($P162="","",IF($P162=1,$J$10,IF($P162=2,$J$11,IF($P162=3,$J$12,IF($P162=4,$J$13,IF($P162=5,$J$14,IF($P162=6,$J$15)))))))</f>
        <v>0</v>
      </c>
      <c r="O162" s="107">
        <f>IF($P162="","",IF($P162=1,$K$10,IF($P162=2,$K$11,IF($P162=3,$K$12,IF($P162=4,$K$13,IF($P162=5,$K$14,IF($P162=6,$K$15)))))))</f>
        <v>0</v>
      </c>
      <c r="P162" s="108">
        <v>1</v>
      </c>
      <c r="Q162" s="8">
        <f t="shared" si="92"/>
        <v>392.31</v>
      </c>
      <c r="R162" s="8">
        <f t="shared" si="92"/>
        <v>0</v>
      </c>
      <c r="S162" s="8">
        <f t="shared" si="93"/>
        <v>6783.04</v>
      </c>
      <c r="T162" s="8">
        <f t="shared" si="94"/>
        <v>0</v>
      </c>
      <c r="Z162" s="109"/>
    </row>
    <row r="163" spans="1:26" ht="66" x14ac:dyDescent="0.3">
      <c r="A163" s="46" t="s">
        <v>212</v>
      </c>
      <c r="B163" s="103" t="str">
        <f>IFERROR(VLOOKUP(C163,'[23]SINAPI MARÇO'!$A:$F,6,FALSE),IFERROR(VLOOKUP(C163,'[23]BANCO DE DADOS'!$A$3:$F$12008,2,FALSE),""))</f>
        <v>SINAPI MARÇO 2025</v>
      </c>
      <c r="C163" s="104">
        <v>90099</v>
      </c>
      <c r="D163" s="105" t="str">
        <f>IF(C163="","",IF(F163="","FALTA",LOOKUP($C163,'[23]E-FISCO'!$A$2:$A$12235,'[23]E-FISCO'!$B$2:$B$12235)))</f>
        <v>456053 - 1</v>
      </c>
      <c r="E163" s="4">
        <f>IF(C163="","",LOOKUP(C163,'[23]E-FISCO'!$A$2:$A$12235,'[23]E-FISCO'!$A$2:$A$12235))</f>
        <v>90099</v>
      </c>
      <c r="F163" s="4">
        <f t="shared" si="90"/>
        <v>90099</v>
      </c>
      <c r="G163" s="4" t="e">
        <f>IF(C163="","",LOOKUP(C163,#REF!,#REF!))</f>
        <v>#REF!</v>
      </c>
      <c r="H163" s="4" t="e">
        <f t="shared" si="91"/>
        <v>#REF!</v>
      </c>
      <c r="I163" s="5" t="str">
        <f>IFERROR(VLOOKUP(C163,'[23]SINAPI MARÇO'!$A:$E,2,FALSE),IFERROR(VLOOKUP(C163,'[23]BANCO DE DADOS'!$A$3:$F$12008,3,FALSE),""))</f>
        <v>ESCAVAÇÃO MECANIZADA DE VALA COM PROF. ATÉ 1,5 M (MÉDIA MONTANTE E JUSANTE/UMA COMPOSIÇÃO POR TRECHO), RETROESCAV. (0,26 M3), LARG. MENOR QUE 0,8 M, EM SOLO DE 1A CATEGORIA, EM LOCAIS COM ALTO NÍVEL DE INTERFERÊNCIA. AF_09/2024</v>
      </c>
      <c r="J163" s="6" t="str">
        <f>IFERROR(VLOOKUP(C163,'[23]SINAPI MARÇO'!$A:$E,3,FALSE),IFERROR(VLOOKUP(C163,'[23]BANCO DE DADOS'!$A$3:$F$12008,4,FALSE),""))</f>
        <v>M3</v>
      </c>
      <c r="K163" s="106">
        <f>VLOOKUP(A163,'[23]MEMÓRIA LOTE SETENTRIONAL'!$1:$1048576,6,FALSE)</f>
        <v>121.01</v>
      </c>
      <c r="L163" s="7">
        <f>IFERROR(VLOOKUP(C163,'[23]SINAPI MARÇO'!$A:$E,4,FALSE),IFERROR(VLOOKUP(C163,'[23]BANCO DE DADOS'!$A$3:$F$12008,5,FALSE),""))</f>
        <v>14.54</v>
      </c>
      <c r="M163" s="138"/>
      <c r="N163" s="107">
        <f>IF($P163="","",IF($P163=1,$J$10,IF($P163=2,$J$11,IF($P163=3,$J$12,IF($P163=4,$J$13,IF($P163=5,$J$14,IF($P163=6,$J$15)))))))</f>
        <v>0</v>
      </c>
      <c r="O163" s="107">
        <f>IF($P163="","",IF($P163=1,$K$10,IF($P163=2,$K$11,IF($P163=3,$K$12,IF($P163=4,$K$13,IF($P163=5,$K$14,IF($P163=6,$K$15)))))))</f>
        <v>0</v>
      </c>
      <c r="P163" s="108">
        <v>1</v>
      </c>
      <c r="Q163" s="8">
        <f t="shared" si="92"/>
        <v>14.54</v>
      </c>
      <c r="R163" s="8">
        <f t="shared" si="92"/>
        <v>0</v>
      </c>
      <c r="S163" s="8">
        <f t="shared" si="93"/>
        <v>1759.49</v>
      </c>
      <c r="T163" s="8">
        <f t="shared" si="94"/>
        <v>0</v>
      </c>
      <c r="Z163" s="109"/>
    </row>
    <row r="164" spans="1:26" ht="49.5" x14ac:dyDescent="0.3">
      <c r="A164" s="46" t="s">
        <v>213</v>
      </c>
      <c r="B164" s="103" t="str">
        <f>IFERROR(VLOOKUP(C164,'[23]SINAPI MARÇO'!$A:$F,6,FALSE),IFERROR(VLOOKUP(C164,'[23]BANCO DE DADOS'!$A$3:$F$12008,2,FALSE),""))</f>
        <v>SINAPI MARÇO 2025</v>
      </c>
      <c r="C164" s="104">
        <v>100975</v>
      </c>
      <c r="D164" s="105" t="str">
        <f>IF(C164="","",IF(F164="","FALTA",LOOKUP($C164,'[23]E-FISCO'!$A$2:$A$12235,'[23]E-FISCO'!$B$2:$B$12235)))</f>
        <v>565329 - 0</v>
      </c>
      <c r="E164" s="4">
        <f>IF(C164="","",LOOKUP(C164,'[23]E-FISCO'!$A$2:$A$12235,'[23]E-FISCO'!$A$2:$A$12235))</f>
        <v>100975</v>
      </c>
      <c r="F164" s="4">
        <f t="shared" si="90"/>
        <v>100975</v>
      </c>
      <c r="G164" s="4" t="e">
        <f>IF(C164="","",LOOKUP(C164,#REF!,#REF!))</f>
        <v>#REF!</v>
      </c>
      <c r="H164" s="4" t="e">
        <f t="shared" si="91"/>
        <v>#REF!</v>
      </c>
      <c r="I164" s="5" t="str">
        <f>IFERROR(VLOOKUP(C164,'[23]SINAPI MARÇO'!$A:$E,2,FALSE),IFERROR(VLOOKUP(C164,'[23]BANCO DE DADOS'!$A$3:$F$12008,3,FALSE),""))</f>
        <v>CARGA, MANOBRA E DESCARGA DE SOLOS E MATERIAIS GRANULARES EM CAMINHÃO BASCULANTE 14 M³ - CARGA COM PÁ CARREGADEIRA (CAÇAMBA DE 1,7 A 2,8 M³ / 128 HP) E DESCARGA LIVRE (UNIDADE: M3). AF_07/2020</v>
      </c>
      <c r="J164" s="6" t="str">
        <f>IFERROR(VLOOKUP(C164,'[23]SINAPI MARÇO'!$A:$E,3,FALSE),IFERROR(VLOOKUP(C164,'[23]BANCO DE DADOS'!$A$3:$F$12008,4,FALSE),""))</f>
        <v>M3</v>
      </c>
      <c r="K164" s="106">
        <f>VLOOKUP(A164,'[23]MEMÓRIA LOTE SETENTRIONAL'!$1:$1048576,6,FALSE)</f>
        <v>151.26</v>
      </c>
      <c r="L164" s="7">
        <f>IFERROR(VLOOKUP(C164,'[23]SINAPI MARÇO'!$A:$E,4,FALSE),IFERROR(VLOOKUP(C164,'[23]BANCO DE DADOS'!$A$3:$F$12008,5,FALSE),""))</f>
        <v>8.3699999999999992</v>
      </c>
      <c r="M164" s="138"/>
      <c r="N164" s="107">
        <f>IF($P164="","",IF($P164=1,$J$10,IF($P164=2,$J$11,IF($P164=3,$J$12,IF($P164=4,$J$13,IF($P164=5,$J$14,IF($P164=6,$J$15)))))))</f>
        <v>0</v>
      </c>
      <c r="O164" s="107">
        <f>IF($P164="","",IF($P164=1,$K$10,IF($P164=2,$K$11,IF($P164=3,$K$12,IF($P164=4,$K$13,IF($P164=5,$K$14,IF($P164=6,$K$15)))))))</f>
        <v>0</v>
      </c>
      <c r="P164" s="108">
        <v>1</v>
      </c>
      <c r="Q164" s="8">
        <f t="shared" si="92"/>
        <v>8.3699999999999992</v>
      </c>
      <c r="R164" s="8">
        <f t="shared" si="92"/>
        <v>0</v>
      </c>
      <c r="S164" s="8">
        <f t="shared" si="93"/>
        <v>1266.05</v>
      </c>
      <c r="T164" s="8">
        <f t="shared" si="94"/>
        <v>0</v>
      </c>
      <c r="Z164" s="109"/>
    </row>
    <row r="165" spans="1:26" ht="33" x14ac:dyDescent="0.3">
      <c r="A165" s="46" t="s">
        <v>214</v>
      </c>
      <c r="B165" s="103" t="str">
        <f>IFERROR(VLOOKUP(C165,'[23]SINAPI MARÇO'!$A:$F,6,FALSE),IFERROR(VLOOKUP(C165,'[23]BANCO DE DADOS'!$A$3:$F$12008,2,FALSE),""))</f>
        <v>SINAPI MARÇO 2025</v>
      </c>
      <c r="C165" s="104">
        <v>95876</v>
      </c>
      <c r="D165" s="105" t="str">
        <f>IF(C165="","",IF(F165="","FALTA",LOOKUP($C165,'[23]E-FISCO'!$A$2:$A$12235,'[23]E-FISCO'!$B$2:$B$12235)))</f>
        <v>491949 - 1</v>
      </c>
      <c r="E165" s="4">
        <f>IF(C165="","",LOOKUP(C165,'[23]E-FISCO'!$A$2:$A$12235,'[23]E-FISCO'!$A$2:$A$12235))</f>
        <v>95876</v>
      </c>
      <c r="F165" s="4">
        <f t="shared" si="90"/>
        <v>95876</v>
      </c>
      <c r="G165" s="4" t="e">
        <f>IF(C165="","",LOOKUP(C165,#REF!,#REF!))</f>
        <v>#REF!</v>
      </c>
      <c r="H165" s="4" t="e">
        <f t="shared" si="91"/>
        <v>#REF!</v>
      </c>
      <c r="I165" s="5" t="str">
        <f>IFERROR(VLOOKUP(C165,'[23]SINAPI MARÇO'!$A:$E,2,FALSE),IFERROR(VLOOKUP(C165,'[23]BANCO DE DADOS'!$A$3:$F$12008,3,FALSE),""))</f>
        <v>TRANSPORTE COM CAMINHÃO BASCULANTE DE 14 M³, EM VIA URBANA PAVIMENTADA, DMT ATÉ 30 KM (UNIDADE: M3XKM). AF_07/2020</v>
      </c>
      <c r="J165" s="6" t="str">
        <f>IFERROR(VLOOKUP(C165,'[23]SINAPI MARÇO'!$A:$E,3,FALSE),IFERROR(VLOOKUP(C165,'[23]BANCO DE DADOS'!$A$3:$F$12008,4,FALSE),""))</f>
        <v>M3XKM</v>
      </c>
      <c r="K165" s="106">
        <f>VLOOKUP(A165,'[23]MEMÓRIA LOTE SETENTRIONAL'!$1:$1048576,6,FALSE)</f>
        <v>2268.9</v>
      </c>
      <c r="L165" s="7">
        <f>IFERROR(VLOOKUP(C165,'[23]SINAPI MARÇO'!$A:$E,4,FALSE),IFERROR(VLOOKUP(C165,'[23]BANCO DE DADOS'!$A$3:$F$12008,5,FALSE),""))</f>
        <v>2.12</v>
      </c>
      <c r="M165" s="138"/>
      <c r="N165" s="107">
        <f>IF($P165="","",IF($P165=1,$J$10,IF($P165=2,$J$11,IF($P165=3,$J$12,IF($P165=4,$J$13,IF($P165=5,$J$14,IF($P165=6,$J$15)))))))</f>
        <v>0</v>
      </c>
      <c r="O165" s="107">
        <f>IF($P165="","",IF($P165=1,$K$10,IF($P165=2,$K$11,IF($P165=3,$K$12,IF($P165=4,$K$13,IF($P165=5,$K$14,IF($P165=6,$K$15)))))))</f>
        <v>0</v>
      </c>
      <c r="P165" s="108">
        <v>1</v>
      </c>
      <c r="Q165" s="8">
        <f t="shared" si="92"/>
        <v>2.12</v>
      </c>
      <c r="R165" s="8">
        <f t="shared" si="92"/>
        <v>0</v>
      </c>
      <c r="S165" s="8">
        <f t="shared" si="93"/>
        <v>4810.07</v>
      </c>
      <c r="T165" s="8">
        <f t="shared" si="94"/>
        <v>0</v>
      </c>
      <c r="Z165" s="109"/>
    </row>
    <row r="166" spans="1:26" ht="33" x14ac:dyDescent="0.3">
      <c r="A166" s="46" t="s">
        <v>215</v>
      </c>
      <c r="B166" s="103" t="str">
        <f>IFERROR(VLOOKUP(C166,'[23]SINAPI MARÇO'!$A:$F,6,FALSE),IFERROR(VLOOKUP(C166,'[23]BANCO DE DADOS'!$A$3:$F$12008,2,FALSE),""))</f>
        <v>SINAPI MARÇO 2025</v>
      </c>
      <c r="C166" s="104">
        <v>93679</v>
      </c>
      <c r="D166" s="105" t="str">
        <f>IF(C166="","",IF(F166="","FALTA",LOOKUP($C166,'[23]E-FISCO'!$A$2:$A$12235,'[23]E-FISCO'!$B$2:$B$12235)))</f>
        <v>445400 - 6</v>
      </c>
      <c r="E166" s="4">
        <f>IF(C166="","",LOOKUP(C166,'[23]E-FISCO'!$A$2:$A$12235,'[23]E-FISCO'!$A$2:$A$12235))</f>
        <v>93679</v>
      </c>
      <c r="F166" s="4">
        <f t="shared" si="90"/>
        <v>93679</v>
      </c>
      <c r="G166" s="4" t="e">
        <f>IF(C166="","",LOOKUP(C166,#REF!,#REF!))</f>
        <v>#REF!</v>
      </c>
      <c r="H166" s="4" t="e">
        <f t="shared" si="91"/>
        <v>#REF!</v>
      </c>
      <c r="I166" s="5" t="str">
        <f>IFERROR(VLOOKUP(C166,'[23]SINAPI MARÇO'!$A:$E,2,FALSE),IFERROR(VLOOKUP(C166,'[23]BANCO DE DADOS'!$A$3:$F$12008,3,FALSE),""))</f>
        <v>EXECUÇÃO DE PASSEIO EM PISO INTERTRAVADO, COM BLOCO RETANGULAR COLORIDO DE 20 X 10 CM, ESPESSURA 6 CM. AF_10/2022</v>
      </c>
      <c r="J166" s="6" t="str">
        <f>IFERROR(VLOOKUP(C166,'[23]SINAPI MARÇO'!$A:$E,3,FALSE),IFERROR(VLOOKUP(C166,'[23]BANCO DE DADOS'!$A$3:$F$12008,4,FALSE),""))</f>
        <v>M2</v>
      </c>
      <c r="K166" s="106">
        <f>VLOOKUP(A166,'[23]MEMÓRIA LOTE SETENTRIONAL'!$1:$1048576,6,FALSE)</f>
        <v>3226.83</v>
      </c>
      <c r="L166" s="7">
        <f>IFERROR(VLOOKUP(C166,'[23]SINAPI MARÇO'!$A:$E,4,FALSE),IFERROR(VLOOKUP(C166,'[23]BANCO DE DADOS'!$A$3:$F$12008,5,FALSE),""))</f>
        <v>81.709999999999994</v>
      </c>
      <c r="M166" s="138"/>
      <c r="N166" s="107">
        <f>IF($P166="","",IF($P166=1,$J$10,IF($P166=2,$J$11,IF($P166=3,$J$12,IF($P166=4,$J$13,IF($P166=5,$J$14,IF($P166=6,$J$15)))))))</f>
        <v>0</v>
      </c>
      <c r="O166" s="107">
        <f>IF($P166="","",IF($P166=1,$K$10,IF($P166=2,$K$11,IF($P166=3,$K$12,IF($P166=4,$K$13,IF($P166=5,$K$14,IF($P166=6,$K$15)))))))</f>
        <v>0</v>
      </c>
      <c r="P166" s="108">
        <v>1</v>
      </c>
      <c r="Q166" s="8">
        <f t="shared" si="92"/>
        <v>81.709999999999994</v>
      </c>
      <c r="R166" s="8">
        <f t="shared" si="92"/>
        <v>0</v>
      </c>
      <c r="S166" s="8">
        <f t="shared" si="93"/>
        <v>263664.28000000003</v>
      </c>
      <c r="T166" s="8">
        <f t="shared" si="94"/>
        <v>0</v>
      </c>
      <c r="Z166" s="109"/>
    </row>
    <row r="167" spans="1:26" ht="49.5" x14ac:dyDescent="0.3">
      <c r="A167" s="46" t="s">
        <v>216</v>
      </c>
      <c r="B167" s="103" t="str">
        <f>IFERROR(VLOOKUP(C167,'[23]SINAPI MARÇO'!$A:$F,6,FALSE),IFERROR(VLOOKUP(C167,'[23]BANCO DE DADOS'!$A$3:$F$12008,2,FALSE),""))</f>
        <v>SINAPI-I MARCO 2025</v>
      </c>
      <c r="C167" s="104">
        <v>105004</v>
      </c>
      <c r="D167" s="105" t="str">
        <f>IF(C167="","",IF(F167="","FALTA",LOOKUP($C167,'[23]E-FISCO'!$A$2:$A$12235,'[23]E-FISCO'!$B$2:$B$12235)))</f>
        <v>FALTA</v>
      </c>
      <c r="E167" s="4">
        <f>IF(C167="","",LOOKUP(C167,'[23]E-FISCO'!$A$2:$A$12235,'[23]E-FISCO'!$A$2:$A$12235))</f>
        <v>104790</v>
      </c>
      <c r="F167" s="4" t="str">
        <f t="shared" si="90"/>
        <v/>
      </c>
      <c r="G167" s="4" t="e">
        <f>IF(C167="","",LOOKUP(C167,#REF!,#REF!))</f>
        <v>#REF!</v>
      </c>
      <c r="H167" s="4" t="e">
        <f t="shared" si="91"/>
        <v>#REF!</v>
      </c>
      <c r="I167" s="5" t="str">
        <f>IFERROR(VLOOKUP(C167,'[23]SINAPI MARÇO'!$A:$E,2,FALSE),IFERROR(VLOOKUP(C167,'[23]BANCO DE DADOS'!$A$3:$F$12008,3,FALSE),""))</f>
        <v>RAMPA DE ACESSIBILIDADE EM CONCRETO MOLDADO IN LOCO, EM CALÇADA NOVA COM LARGURA MENOR À 3,00 M, FCK 25MPA, COM PISO PODOTÁTIL. AF_03/2024</v>
      </c>
      <c r="J167" s="6" t="str">
        <f>IFERROR(VLOOKUP(C167,'[23]SINAPI MARÇO'!$A:$E,3,FALSE),IFERROR(VLOOKUP(C167,'[23]BANCO DE DADOS'!$A$3:$F$12008,4,FALSE),""))</f>
        <v>M2</v>
      </c>
      <c r="K167" s="106">
        <f>VLOOKUP(A167,'[23]MEMÓRIA LOTE SETENTRIONAL'!$1:$1048576,6,FALSE)</f>
        <v>497.85</v>
      </c>
      <c r="L167" s="7">
        <f>IFERROR(VLOOKUP(C167,'[23]SINAPI MARÇO'!$A:$E,4,FALSE),IFERROR(VLOOKUP(C167,'[23]BANCO DE DADOS'!$A$3:$F$12008,5,FALSE),""))</f>
        <v>115.84</v>
      </c>
      <c r="M167" s="138"/>
      <c r="N167" s="107">
        <f>IF($P167="","",IF($P167=1,$J$10,IF($P167=2,$J$11,IF($P167=3,$J$12,IF($P167=4,$J$13,IF($P167=5,$J$14,IF($P167=6,$J$15)))))))</f>
        <v>0</v>
      </c>
      <c r="O167" s="107">
        <f>IF($P167="","",IF($P167=1,$K$10,IF($P167=2,$K$11,IF($P167=3,$K$12,IF($P167=4,$K$13,IF($P167=5,$K$14,IF($P167=6,$K$15)))))))</f>
        <v>0</v>
      </c>
      <c r="P167" s="108">
        <v>1</v>
      </c>
      <c r="Q167" s="8">
        <f t="shared" si="92"/>
        <v>115.84</v>
      </c>
      <c r="R167" s="8">
        <f t="shared" si="92"/>
        <v>0</v>
      </c>
      <c r="S167" s="8">
        <f t="shared" si="93"/>
        <v>57670.94</v>
      </c>
      <c r="T167" s="8">
        <f t="shared" si="94"/>
        <v>0</v>
      </c>
      <c r="Z167" s="109"/>
    </row>
    <row r="168" spans="1:26" x14ac:dyDescent="0.25">
      <c r="A168" s="97" t="s">
        <v>217</v>
      </c>
      <c r="B168" s="97"/>
      <c r="C168" s="98"/>
      <c r="D168" s="99"/>
      <c r="E168" s="99"/>
      <c r="F168" s="99"/>
      <c r="G168" s="99"/>
      <c r="H168" s="99"/>
      <c r="I168" s="3" t="s">
        <v>112</v>
      </c>
      <c r="J168" s="99"/>
      <c r="K168" s="100"/>
      <c r="L168" s="101"/>
      <c r="M168" s="139"/>
      <c r="N168" s="99"/>
      <c r="O168" s="99"/>
      <c r="P168" s="99"/>
      <c r="Q168" s="99"/>
      <c r="R168" s="99"/>
      <c r="S168" s="102">
        <f>SUM(S169:S184)</f>
        <v>285474.26</v>
      </c>
      <c r="T168" s="102">
        <f>SUM(T169:T184)</f>
        <v>0</v>
      </c>
      <c r="Z168" s="109"/>
    </row>
    <row r="169" spans="1:26" ht="33" x14ac:dyDescent="0.3">
      <c r="A169" s="46" t="s">
        <v>218</v>
      </c>
      <c r="B169" s="103" t="str">
        <f>IFERROR(VLOOKUP(C169,'[23]SINAPI MARÇO'!$A:$F,6,FALSE),IFERROR(VLOOKUP(C169,'[23]BANCO DE DADOS'!$A$3:$F$12008,2,FALSE),""))</f>
        <v>SINAPI-I MARCO 2025</v>
      </c>
      <c r="C169" s="104">
        <v>7761</v>
      </c>
      <c r="D169" s="105" t="str">
        <f>IF(C169="","",IF(F169="","FALTA",LOOKUP($C169,'[23]E-FISCO'!$A$2:$A$12235,'[23]E-FISCO'!$B$2:$B$12235)))</f>
        <v>FALTA</v>
      </c>
      <c r="E169" s="4">
        <f>IF(C169="","",LOOKUP(C169,'[23]E-FISCO'!$A$2:$A$12235,'[23]E-FISCO'!$A$2:$A$12235))</f>
        <v>7696</v>
      </c>
      <c r="F169" s="4" t="str">
        <f t="shared" si="90"/>
        <v/>
      </c>
      <c r="G169" s="4" t="e">
        <f>IF(C169="","",LOOKUP(C169,#REF!,#REF!))</f>
        <v>#REF!</v>
      </c>
      <c r="H169" s="4" t="e">
        <f t="shared" si="91"/>
        <v>#REF!</v>
      </c>
      <c r="I169" s="5" t="str">
        <f>IFERROR(VLOOKUP(C169,'[23]SINAPI MARÇO'!$A:$E,2,FALSE),IFERROR(VLOOKUP(C169,'[23]BANCO DE DADOS'!$A$3:$F$12008,3,FALSE),""))</f>
        <v>TUBO DE CONCRETO ARMADO PARA AGUAS PLUVIAIS, CLASSE PA-2, COM ENCAIXE PONTA E BOLSA, DIAMETRO NOMINAL DE 400 MM</v>
      </c>
      <c r="J169" s="6" t="str">
        <f>IFERROR(VLOOKUP(C169,'[23]SINAPI MARÇO'!$A:$E,3,FALSE),IFERROR(VLOOKUP(C169,'[23]BANCO DE DADOS'!$A$3:$F$12008,4,FALSE),""))</f>
        <v>M</v>
      </c>
      <c r="K169" s="106">
        <f>VLOOKUP(A169,'[23]MEMÓRIA LOTE SETENTRIONAL'!$1:$1048576,6,FALSE)</f>
        <v>96.04</v>
      </c>
      <c r="L169" s="7">
        <f>IFERROR(VLOOKUP(C169,'[23]SINAPI MARÇO'!$A:$E,4,FALSE),IFERROR(VLOOKUP(C169,'[23]BANCO DE DADOS'!$A$3:$F$12008,5,FALSE),""))</f>
        <v>101.05</v>
      </c>
      <c r="M169" s="138"/>
      <c r="N169" s="107">
        <f>IF($P169="","",IF($P169=1,$J$10,IF($P169=2,$J$11,IF($P169=3,$J$12,IF($P169=4,$J$13,IF($P169=5,$J$14,IF($P169=6,$J$15)))))))</f>
        <v>0</v>
      </c>
      <c r="O169" s="107">
        <f>IF($P169="","",IF($P169=1,$K$10,IF($P169=2,$K$11,IF($P169=3,$K$12,IF($P169=4,$K$13,IF($P169=5,$K$14,IF($P169=6,$K$15)))))))</f>
        <v>0</v>
      </c>
      <c r="P169" s="108">
        <v>5</v>
      </c>
      <c r="Q169" s="8">
        <f t="shared" si="92"/>
        <v>101.05</v>
      </c>
      <c r="R169" s="8">
        <f t="shared" si="92"/>
        <v>0</v>
      </c>
      <c r="S169" s="8">
        <f t="shared" si="93"/>
        <v>9704.84</v>
      </c>
      <c r="T169" s="8">
        <f t="shared" si="94"/>
        <v>0</v>
      </c>
      <c r="Z169" s="109"/>
    </row>
    <row r="170" spans="1:26" ht="49.5" x14ac:dyDescent="0.3">
      <c r="A170" s="46" t="s">
        <v>219</v>
      </c>
      <c r="B170" s="103" t="str">
        <f>IFERROR(VLOOKUP(C170,'[23]SINAPI MARÇO'!$A:$F,6,FALSE),IFERROR(VLOOKUP(C170,'[23]BANCO DE DADOS'!$A$3:$F$12008,2,FALSE),""))</f>
        <v>SINAPI MARÇO 2025</v>
      </c>
      <c r="C170" s="104">
        <v>92809</v>
      </c>
      <c r="D170" s="105" t="str">
        <f>IF(C170="","",IF(F170="","FALTA",LOOKUP($C170,'[23]E-FISCO'!$A$2:$A$12235,'[23]E-FISCO'!$B$2:$B$12235)))</f>
        <v>FALTA</v>
      </c>
      <c r="E170" s="4">
        <f>IF(C170="","",LOOKUP(C170,'[23]E-FISCO'!$A$2:$A$12235,'[23]E-FISCO'!$A$2:$A$12235))</f>
        <v>92804</v>
      </c>
      <c r="F170" s="4" t="str">
        <f t="shared" si="90"/>
        <v/>
      </c>
      <c r="G170" s="4" t="e">
        <f>IF(C170="","",LOOKUP(C170,#REF!,#REF!))</f>
        <v>#REF!</v>
      </c>
      <c r="H170" s="4" t="e">
        <f t="shared" si="91"/>
        <v>#REF!</v>
      </c>
      <c r="I170" s="5" t="str">
        <f>IFERROR(VLOOKUP(C170,'[23]SINAPI MARÇO'!$A:$E,2,FALSE),IFERROR(VLOOKUP(C170,'[23]BANCO DE DADOS'!$A$3:$F$12008,3,FALSE),""))</f>
        <v>ASSENTAMENTO DE TUBO DE CONCRETO PARA REDES COLETORAS DE ÁGUAS PLUVIAIS, DIÂMETRO DE 400 MM, JUNTA RÍGIDA, INSTALADO EM LOCAL COM BAIXO NÍVEL DE INTERFERÊNCIAS (NÃO INCLUI FORNECIMENTO). AF_03/2024</v>
      </c>
      <c r="J170" s="6" t="str">
        <f>IFERROR(VLOOKUP(C170,'[23]SINAPI MARÇO'!$A:$E,3,FALSE),IFERROR(VLOOKUP(C170,'[23]BANCO DE DADOS'!$A$3:$F$12008,4,FALSE),""))</f>
        <v>M</v>
      </c>
      <c r="K170" s="106">
        <f>VLOOKUP(A170,'[23]MEMÓRIA LOTE SETENTRIONAL'!$1:$1048576,6,FALSE)</f>
        <v>96.04</v>
      </c>
      <c r="L170" s="7">
        <f>IFERROR(VLOOKUP(C170,'[23]SINAPI MARÇO'!$A:$E,4,FALSE),IFERROR(VLOOKUP(C170,'[23]BANCO DE DADOS'!$A$3:$F$12008,5,FALSE),""))</f>
        <v>32.520000000000003</v>
      </c>
      <c r="M170" s="138"/>
      <c r="N170" s="107">
        <f>IF($P170="","",IF($P170=1,$J$10,IF($P170=2,$J$11,IF($P170=3,$J$12,IF($P170=4,$J$13,IF($P170=5,$J$14,IF($P170=6,$J$15)))))))</f>
        <v>0</v>
      </c>
      <c r="O170" s="107">
        <f>IF($P170="","",IF($P170=1,$K$10,IF($P170=2,$K$11,IF($P170=3,$K$12,IF($P170=4,$K$13,IF($P170=5,$K$14,IF($P170=6,$K$15)))))))</f>
        <v>0</v>
      </c>
      <c r="P170" s="108">
        <v>1</v>
      </c>
      <c r="Q170" s="8">
        <f t="shared" si="92"/>
        <v>32.520000000000003</v>
      </c>
      <c r="R170" s="8">
        <f t="shared" si="92"/>
        <v>0</v>
      </c>
      <c r="S170" s="8">
        <f t="shared" si="93"/>
        <v>3123.22</v>
      </c>
      <c r="T170" s="8">
        <f t="shared" si="94"/>
        <v>0</v>
      </c>
      <c r="Z170" s="109"/>
    </row>
    <row r="171" spans="1:26" ht="33" x14ac:dyDescent="0.3">
      <c r="A171" s="46" t="s">
        <v>220</v>
      </c>
      <c r="B171" s="103" t="str">
        <f>IFERROR(VLOOKUP(C171,'[23]SINAPI MARÇO'!$A:$F,6,FALSE),IFERROR(VLOOKUP(C171,'[23]BANCO DE DADOS'!$A$3:$F$12008,2,FALSE),""))</f>
        <v>SINAPI-I MARCO 2025</v>
      </c>
      <c r="C171" s="104">
        <v>7762</v>
      </c>
      <c r="D171" s="105" t="str">
        <f>IF(C171="","",IF(F171="","FALTA",LOOKUP($C171,'[23]E-FISCO'!$A$2:$A$12235,'[23]E-FISCO'!$B$2:$B$12235)))</f>
        <v>FALTA</v>
      </c>
      <c r="E171" s="4">
        <f>IF(C171="","",LOOKUP(C171,'[23]E-FISCO'!$A$2:$A$12235,'[23]E-FISCO'!$A$2:$A$12235))</f>
        <v>7696</v>
      </c>
      <c r="F171" s="4" t="str">
        <f t="shared" si="90"/>
        <v/>
      </c>
      <c r="G171" s="4" t="e">
        <f>IF(C171="","",LOOKUP(C171,#REF!,#REF!))</f>
        <v>#REF!</v>
      </c>
      <c r="H171" s="4" t="e">
        <f t="shared" si="91"/>
        <v>#REF!</v>
      </c>
      <c r="I171" s="5" t="str">
        <f>IFERROR(VLOOKUP(C171,'[23]SINAPI MARÇO'!$A:$E,2,FALSE),IFERROR(VLOOKUP(C171,'[23]BANCO DE DADOS'!$A$3:$F$12008,3,FALSE),""))</f>
        <v>TUBO DE CONCRETO ARMADO PARA AGUAS PLUVIAIS, CLASSE PA-2, COM ENCAIXE PONTA E BOLSA, DIAMETRO NOMINAL DE 600 MM</v>
      </c>
      <c r="J171" s="6" t="str">
        <f>IFERROR(VLOOKUP(C171,'[23]SINAPI MARÇO'!$A:$E,3,FALSE),IFERROR(VLOOKUP(C171,'[23]BANCO DE DADOS'!$A$3:$F$12008,4,FALSE),""))</f>
        <v>M</v>
      </c>
      <c r="K171" s="106">
        <f>VLOOKUP(A171,'[23]MEMÓRIA LOTE SETENTRIONAL'!$1:$1048576,6,FALSE)</f>
        <v>96.04</v>
      </c>
      <c r="L171" s="7">
        <f>IFERROR(VLOOKUP(C171,'[23]SINAPI MARÇO'!$A:$E,4,FALSE),IFERROR(VLOOKUP(C171,'[23]BANCO DE DADOS'!$A$3:$F$12008,5,FALSE),""))</f>
        <v>160.51</v>
      </c>
      <c r="M171" s="138"/>
      <c r="N171" s="107">
        <f>IF($P171="","",IF($P171=1,$J$10,IF($P171=2,$J$11,IF($P171=3,$J$12,IF($P171=4,$J$13,IF($P171=5,$J$14,IF($P171=6,$J$15)))))))</f>
        <v>0</v>
      </c>
      <c r="O171" s="107">
        <f>IF($P171="","",IF($P171=1,$K$10,IF($P171=2,$K$11,IF($P171=3,$K$12,IF($P171=4,$K$13,IF($P171=5,$K$14,IF($P171=6,$K$15)))))))</f>
        <v>0</v>
      </c>
      <c r="P171" s="108">
        <v>5</v>
      </c>
      <c r="Q171" s="8">
        <f t="shared" si="92"/>
        <v>160.51</v>
      </c>
      <c r="R171" s="8">
        <f t="shared" si="92"/>
        <v>0</v>
      </c>
      <c r="S171" s="8">
        <f t="shared" si="93"/>
        <v>15415.38</v>
      </c>
      <c r="T171" s="8">
        <f t="shared" si="94"/>
        <v>0</v>
      </c>
      <c r="Z171" s="109"/>
    </row>
    <row r="172" spans="1:26" ht="49.5" x14ac:dyDescent="0.3">
      <c r="A172" s="46" t="s">
        <v>221</v>
      </c>
      <c r="B172" s="103" t="str">
        <f>IFERROR(VLOOKUP(C172,'[23]SINAPI MARÇO'!$A:$F,6,FALSE),IFERROR(VLOOKUP(C172,'[23]BANCO DE DADOS'!$A$3:$F$12008,2,FALSE),""))</f>
        <v>SINAPI MARÇO 2025</v>
      </c>
      <c r="C172" s="104">
        <v>92811</v>
      </c>
      <c r="D172" s="105" t="str">
        <f>IF(C172="","",IF(F172="","FALTA",LOOKUP($C172,'[23]E-FISCO'!$A$2:$A$12235,'[23]E-FISCO'!$B$2:$B$12235)))</f>
        <v>460467 - 9</v>
      </c>
      <c r="E172" s="4">
        <f>IF(C172="","",LOOKUP(C172,'[23]E-FISCO'!$A$2:$A$12235,'[23]E-FISCO'!$A$2:$A$12235))</f>
        <v>92811</v>
      </c>
      <c r="F172" s="4">
        <f t="shared" si="90"/>
        <v>92811</v>
      </c>
      <c r="G172" s="4" t="e">
        <f>IF(C172="","",LOOKUP(C172,#REF!,#REF!))</f>
        <v>#REF!</v>
      </c>
      <c r="H172" s="4" t="e">
        <f t="shared" si="91"/>
        <v>#REF!</v>
      </c>
      <c r="I172" s="5" t="str">
        <f>IFERROR(VLOOKUP(C172,'[23]SINAPI MARÇO'!$A:$E,2,FALSE),IFERROR(VLOOKUP(C172,'[23]BANCO DE DADOS'!$A$3:$F$12008,3,FALSE),""))</f>
        <v>ASSENTAMENTO DE TUBO DE CONCRETO PARA REDES COLETORAS DE ÁGUAS PLUVIAIS, DIÂMETRO DE 600 MM, JUNTA RÍGIDA, INSTALADO EM LOCAL COM BAIXO NÍVEL DE INTERFERÊNCIAS (NÃO INCLUI FORNECIMENTO). AF_03/2024</v>
      </c>
      <c r="J172" s="6" t="str">
        <f>IFERROR(VLOOKUP(C172,'[23]SINAPI MARÇO'!$A:$E,3,FALSE),IFERROR(VLOOKUP(C172,'[23]BANCO DE DADOS'!$A$3:$F$12008,4,FALSE),""))</f>
        <v>M</v>
      </c>
      <c r="K172" s="106">
        <f>VLOOKUP(A172,'[23]MEMÓRIA LOTE SETENTRIONAL'!$1:$1048576,6,FALSE)</f>
        <v>96.04</v>
      </c>
      <c r="L172" s="7">
        <f>IFERROR(VLOOKUP(C172,'[23]SINAPI MARÇO'!$A:$E,4,FALSE),IFERROR(VLOOKUP(C172,'[23]BANCO DE DADOS'!$A$3:$F$12008,5,FALSE),""))</f>
        <v>51.69</v>
      </c>
      <c r="M172" s="138"/>
      <c r="N172" s="107">
        <f>IF($P172="","",IF($P172=1,$J$10,IF($P172=2,$J$11,IF($P172=3,$J$12,IF($P172=4,$J$13,IF($P172=5,$J$14,IF($P172=6,$J$15)))))))</f>
        <v>0</v>
      </c>
      <c r="O172" s="107">
        <f>IF($P172="","",IF($P172=1,$K$10,IF($P172=2,$K$11,IF($P172=3,$K$12,IF($P172=4,$K$13,IF($P172=5,$K$14,IF($P172=6,$K$15)))))))</f>
        <v>0</v>
      </c>
      <c r="P172" s="108">
        <v>1</v>
      </c>
      <c r="Q172" s="8">
        <f t="shared" si="92"/>
        <v>51.69</v>
      </c>
      <c r="R172" s="8">
        <f t="shared" si="92"/>
        <v>0</v>
      </c>
      <c r="S172" s="8">
        <f t="shared" si="93"/>
        <v>4964.3100000000004</v>
      </c>
      <c r="T172" s="8">
        <f t="shared" si="94"/>
        <v>0</v>
      </c>
      <c r="Z172" s="109"/>
    </row>
    <row r="173" spans="1:26" ht="33" x14ac:dyDescent="0.3">
      <c r="A173" s="46" t="s">
        <v>222</v>
      </c>
      <c r="B173" s="103" t="str">
        <f>IFERROR(VLOOKUP(C173,'[23]SINAPI MARÇO'!$A:$F,6,FALSE),IFERROR(VLOOKUP(C173,'[23]BANCO DE DADOS'!$A$3:$F$12008,2,FALSE),""))</f>
        <v>SINAPI-I MARCO 2025</v>
      </c>
      <c r="C173" s="104">
        <v>12572</v>
      </c>
      <c r="D173" s="105" t="str">
        <f>IF(C173="","",IF(F173="","FALTA",LOOKUP($C173,'[23]E-FISCO'!$A$2:$A$12235,'[23]E-FISCO'!$B$2:$B$12235)))</f>
        <v>FALTA</v>
      </c>
      <c r="E173" s="4">
        <f>IF(C173="","",LOOKUP(C173,'[23]E-FISCO'!$A$2:$A$12235,'[23]E-FISCO'!$A$2:$A$12235))</f>
        <v>11986</v>
      </c>
      <c r="F173" s="4" t="str">
        <f t="shared" si="90"/>
        <v/>
      </c>
      <c r="G173" s="4" t="e">
        <f>IF(C173="","",LOOKUP(C173,#REF!,#REF!))</f>
        <v>#REF!</v>
      </c>
      <c r="H173" s="4" t="e">
        <f t="shared" si="91"/>
        <v>#REF!</v>
      </c>
      <c r="I173" s="5" t="str">
        <f>IFERROR(VLOOKUP(C173,'[23]SINAPI MARÇO'!$A:$E,2,FALSE),IFERROR(VLOOKUP(C173,'[23]BANCO DE DADOS'!$A$3:$F$12008,3,FALSE),""))</f>
        <v>TUBO DE CONCRETO ARMADO PARA AGUAS PLUVIAIS, CLASSE PA-3, COM ENCAIXE PONTA E BOLSA, DIAMETRO NOMINAL DE 1000 MM</v>
      </c>
      <c r="J173" s="6" t="str">
        <f>IFERROR(VLOOKUP(C173,'[23]SINAPI MARÇO'!$A:$E,3,FALSE),IFERROR(VLOOKUP(C173,'[23]BANCO DE DADOS'!$A$3:$F$12008,4,FALSE),""))</f>
        <v>M</v>
      </c>
      <c r="K173" s="106">
        <f>VLOOKUP(A173,'[23]MEMÓRIA LOTE SETENTRIONAL'!$1:$1048576,6,FALSE)</f>
        <v>96.04</v>
      </c>
      <c r="L173" s="7">
        <f>IFERROR(VLOOKUP(C173,'[23]SINAPI MARÇO'!$A:$E,4,FALSE),IFERROR(VLOOKUP(C173,'[23]BANCO DE DADOS'!$A$3:$F$12008,5,FALSE),""))</f>
        <v>505.25</v>
      </c>
      <c r="M173" s="138"/>
      <c r="N173" s="107">
        <f>IF($P173="","",IF($P173=1,$J$10,IF($P173=2,$J$11,IF($P173=3,$J$12,IF($P173=4,$J$13,IF($P173=5,$J$14,IF($P173=6,$J$15)))))))</f>
        <v>0</v>
      </c>
      <c r="O173" s="107">
        <f>IF($P173="","",IF($P173=1,$K$10,IF($P173=2,$K$11,IF($P173=3,$K$12,IF($P173=4,$K$13,IF($P173=5,$K$14,IF($P173=6,$K$15)))))))</f>
        <v>0</v>
      </c>
      <c r="P173" s="108">
        <v>5</v>
      </c>
      <c r="Q173" s="8">
        <f t="shared" si="92"/>
        <v>505.25</v>
      </c>
      <c r="R173" s="8">
        <f t="shared" si="92"/>
        <v>0</v>
      </c>
      <c r="S173" s="8">
        <f t="shared" si="93"/>
        <v>48524.21</v>
      </c>
      <c r="T173" s="8">
        <f t="shared" si="94"/>
        <v>0</v>
      </c>
      <c r="Z173" s="109"/>
    </row>
    <row r="174" spans="1:26" ht="49.5" x14ac:dyDescent="0.3">
      <c r="A174" s="46" t="s">
        <v>223</v>
      </c>
      <c r="B174" s="103" t="str">
        <f>IFERROR(VLOOKUP(C174,'[23]SINAPI MARÇO'!$A:$F,6,FALSE),IFERROR(VLOOKUP(C174,'[23]BANCO DE DADOS'!$A$3:$F$12008,2,FALSE),""))</f>
        <v>SINAPI MARÇO 2025</v>
      </c>
      <c r="C174" s="104">
        <v>92815</v>
      </c>
      <c r="D174" s="105"/>
      <c r="E174" s="4"/>
      <c r="F174" s="4"/>
      <c r="G174" s="4" t="e">
        <f>IF(C174="","",LOOKUP(C174,#REF!,#REF!))</f>
        <v>#REF!</v>
      </c>
      <c r="H174" s="4" t="e">
        <f t="shared" si="91"/>
        <v>#REF!</v>
      </c>
      <c r="I174" s="5" t="str">
        <f>IFERROR(VLOOKUP(C174,'[23]SINAPI MARÇO'!$A:$E,2,FALSE),IFERROR(VLOOKUP(C174,'[23]BANCO DE DADOS'!$A$3:$F$12008,3,FALSE),""))</f>
        <v>ASSENTAMENTO DE TUBO DE CONCRETO PARA REDES COLETORAS DE ÁGUAS PLUVIAIS, DIÂMETRO DE 1000 MM, JUNTA RÍGIDA, INSTALADO EM LOCAL COM BAIXO NÍVEL DE INTERFERÊNCIAS (NÃO INCLUI FORNECIMENTO). AF_03/2024</v>
      </c>
      <c r="J174" s="6" t="str">
        <f>IFERROR(VLOOKUP(C174,'[23]SINAPI MARÇO'!$A:$E,3,FALSE),IFERROR(VLOOKUP(C174,'[23]BANCO DE DADOS'!$A$3:$F$12008,4,FALSE),""))</f>
        <v>M</v>
      </c>
      <c r="K174" s="106">
        <f>VLOOKUP(A174,'[23]MEMÓRIA LOTE SETENTRIONAL'!$1:$1048576,6,FALSE)</f>
        <v>96.04</v>
      </c>
      <c r="L174" s="7">
        <f>IFERROR(VLOOKUP(C174,'[23]SINAPI MARÇO'!$A:$E,4,FALSE),IFERROR(VLOOKUP(C174,'[23]BANCO DE DADOS'!$A$3:$F$12008,5,FALSE),""))</f>
        <v>92.99</v>
      </c>
      <c r="M174" s="138"/>
      <c r="N174" s="107">
        <f>IF($P174="","",IF($P174=1,$J$10,IF($P174=2,$J$11,IF($P174=3,$J$12,IF($P174=4,$J$13,IF($P174=5,$J$14,IF($P174=6,$J$15)))))))</f>
        <v>0</v>
      </c>
      <c r="O174" s="107">
        <f>IF($P174="","",IF($P174=1,$K$10,IF($P174=2,$K$11,IF($P174=3,$K$12,IF($P174=4,$K$13,IF($P174=5,$K$14,IF($P174=6,$K$15)))))))</f>
        <v>0</v>
      </c>
      <c r="P174" s="108">
        <v>1</v>
      </c>
      <c r="Q174" s="8">
        <f t="shared" si="92"/>
        <v>92.99</v>
      </c>
      <c r="R174" s="8">
        <f t="shared" si="92"/>
        <v>0</v>
      </c>
      <c r="S174" s="8">
        <f t="shared" si="93"/>
        <v>8930.76</v>
      </c>
      <c r="T174" s="8">
        <f t="shared" si="94"/>
        <v>0</v>
      </c>
      <c r="Z174" s="109"/>
    </row>
    <row r="175" spans="1:26" ht="66" x14ac:dyDescent="0.3">
      <c r="A175" s="46" t="s">
        <v>224</v>
      </c>
      <c r="B175" s="103" t="str">
        <f>IFERROR(VLOOKUP(C175,'[23]SINAPI MARÇO'!$A:$F,6,FALSE),IFERROR(VLOOKUP(C175,'[23]BANCO DE DADOS'!$A$3:$F$12008,2,FALSE),""))</f>
        <v>SINAPI MARÇO 2025</v>
      </c>
      <c r="C175" s="104">
        <v>102329</v>
      </c>
      <c r="D175" s="105" t="str">
        <f>IF(C175="","",IF(F175="","FALTA",LOOKUP($C175,'[23]E-FISCO'!$A$2:$A$12235,'[23]E-FISCO'!$B$2:$B$12235)))</f>
        <v>FALTA</v>
      </c>
      <c r="E175" s="4">
        <f>IF(C175="","",LOOKUP(C175,'[23]E-FISCO'!$A$2:$A$12235,'[23]E-FISCO'!$A$2:$A$12235))</f>
        <v>102308</v>
      </c>
      <c r="F175" s="4" t="str">
        <f t="shared" ref="F175:F179" si="95">IF(C175=E175,C175,"")</f>
        <v/>
      </c>
      <c r="G175" s="4" t="e">
        <f>IF(C175="","",LOOKUP(C175,#REF!,#REF!))</f>
        <v>#REF!</v>
      </c>
      <c r="H175" s="4" t="e">
        <f t="shared" si="91"/>
        <v>#REF!</v>
      </c>
      <c r="I175" s="5" t="str">
        <f>IFERROR(VLOOKUP(C175,'[23]SINAPI MARÇO'!$A:$E,2,FALSE),IFERROR(VLOOKUP(C175,'[23]BANCO DE DADOS'!$A$3:$F$12008,3,FALSE),""))</f>
        <v>ESCAVAÇÃO MECANIZADA DE VALA COM PROF. MAIOR QUE 1,5 M ATÉ 3,0 M (MÉDIA MONTANTE E JUSANTE/UMA COMPOSIÇÃO POR TRECHO), RETROESCAV. (0,26 M3), LARG. DE 0,8 M A 1,5 M, EM SOLO DE 2A CATEGORIA, EM LOCAIS COM BAIXO NÍVEL DE INTERFERÊNCIA. AF_09/2024</v>
      </c>
      <c r="J175" s="6" t="str">
        <f>IFERROR(VLOOKUP(C175,'[23]SINAPI MARÇO'!$A:$E,3,FALSE),IFERROR(VLOOKUP(C175,'[23]BANCO DE DADOS'!$A$3:$F$12008,4,FALSE),""))</f>
        <v>M3</v>
      </c>
      <c r="K175" s="106">
        <f>VLOOKUP(A175,'[23]MEMÓRIA LOTE SETENTRIONAL'!$1:$1048576,6,FALSE)</f>
        <v>259.31</v>
      </c>
      <c r="L175" s="7">
        <f>IFERROR(VLOOKUP(C175,'[23]SINAPI MARÇO'!$A:$E,4,FALSE),IFERROR(VLOOKUP(C175,'[23]BANCO DE DADOS'!$A$3:$F$12008,5,FALSE),""))</f>
        <v>8.8699999999999992</v>
      </c>
      <c r="M175" s="138"/>
      <c r="N175" s="107">
        <f>IF($P175="","",IF($P175=1,$J$10,IF($P175=2,$J$11,IF($P175=3,$J$12,IF($P175=4,$J$13,IF($P175=5,$J$14,IF($P175=6,$J$15)))))))</f>
        <v>0</v>
      </c>
      <c r="O175" s="107">
        <f>IF($P175="","",IF($P175=1,$K$10,IF($P175=2,$K$11,IF($P175=3,$K$12,IF($P175=4,$K$13,IF($P175=5,$K$14,IF($P175=6,$K$15)))))))</f>
        <v>0</v>
      </c>
      <c r="P175" s="108">
        <v>1</v>
      </c>
      <c r="Q175" s="8">
        <f t="shared" si="92"/>
        <v>8.8699999999999992</v>
      </c>
      <c r="R175" s="8">
        <f t="shared" si="92"/>
        <v>0</v>
      </c>
      <c r="S175" s="8">
        <f t="shared" si="93"/>
        <v>2300.08</v>
      </c>
      <c r="T175" s="8">
        <f t="shared" si="94"/>
        <v>0</v>
      </c>
      <c r="Z175" s="109"/>
    </row>
    <row r="176" spans="1:26" x14ac:dyDescent="0.3">
      <c r="A176" s="46" t="s">
        <v>225</v>
      </c>
      <c r="B176" s="103" t="str">
        <f>IFERROR(VLOOKUP(C176,'[23]SINAPI MARÇO'!$A:$F,6,FALSE),IFERROR(VLOOKUP(C176,'[23]BANCO DE DADOS'!$A$3:$F$12008,2,FALSE),""))</f>
        <v>SINAPI MARÇO 2025</v>
      </c>
      <c r="C176" s="104">
        <v>94342</v>
      </c>
      <c r="D176" s="105" t="str">
        <f>IF(C176="","",IF(F176="","FALTA",LOOKUP($C176,'[23]E-FISCO'!$A$2:$A$12235,'[23]E-FISCO'!$B$2:$B$12235)))</f>
        <v>431162 - 0</v>
      </c>
      <c r="E176" s="4">
        <f>IF(C176="","",LOOKUP(C176,'[23]E-FISCO'!$A$2:$A$12235,'[23]E-FISCO'!$A$2:$A$12235))</f>
        <v>94342</v>
      </c>
      <c r="F176" s="4">
        <f t="shared" si="95"/>
        <v>94342</v>
      </c>
      <c r="G176" s="4" t="e">
        <f>IF(C176="","",LOOKUP(C176,#REF!,#REF!))</f>
        <v>#REF!</v>
      </c>
      <c r="H176" s="4" t="e">
        <f t="shared" si="91"/>
        <v>#REF!</v>
      </c>
      <c r="I176" s="5" t="str">
        <f>IFERROR(VLOOKUP(C176,'[23]SINAPI MARÇO'!$A:$E,2,FALSE),IFERROR(VLOOKUP(C176,'[23]BANCO DE DADOS'!$A$3:$F$12008,3,FALSE),""))</f>
        <v>ATERRO MANUAL DE VALAS COM AREIA PARA ATERRO. AF_08/2023</v>
      </c>
      <c r="J176" s="6" t="str">
        <f>IFERROR(VLOOKUP(C176,'[23]SINAPI MARÇO'!$A:$E,3,FALSE),IFERROR(VLOOKUP(C176,'[23]BANCO DE DADOS'!$A$3:$F$12008,4,FALSE),""))</f>
        <v>M3</v>
      </c>
      <c r="K176" s="106">
        <f>VLOOKUP(A176,'[23]MEMÓRIA LOTE SETENTRIONAL'!$1:$1048576,6,FALSE)</f>
        <v>144.06</v>
      </c>
      <c r="L176" s="7">
        <f>IFERROR(VLOOKUP(C176,'[23]SINAPI MARÇO'!$A:$E,4,FALSE),IFERROR(VLOOKUP(C176,'[23]BANCO DE DADOS'!$A$3:$F$12008,5,FALSE),""))</f>
        <v>114.9</v>
      </c>
      <c r="M176" s="138"/>
      <c r="N176" s="107">
        <f>IF($P176="","",IF($P176=1,$J$10,IF($P176=2,$J$11,IF($P176=3,$J$12,IF($P176=4,$J$13,IF($P176=5,$J$14,IF($P176=6,$J$15)))))))</f>
        <v>0</v>
      </c>
      <c r="O176" s="107">
        <f>IF($P176="","",IF($P176=1,$K$10,IF($P176=2,$K$11,IF($P176=3,$K$12,IF($P176=4,$K$13,IF($P176=5,$K$14,IF($P176=6,$K$15)))))))</f>
        <v>0</v>
      </c>
      <c r="P176" s="108">
        <v>1</v>
      </c>
      <c r="Q176" s="8">
        <f t="shared" ref="Q176:R184" si="96">IF($K176="","",ROUND((L176*N176)+L176,2))</f>
        <v>114.9</v>
      </c>
      <c r="R176" s="8">
        <f t="shared" si="96"/>
        <v>0</v>
      </c>
      <c r="S176" s="8">
        <f t="shared" si="93"/>
        <v>16552.490000000002</v>
      </c>
      <c r="T176" s="8">
        <f t="shared" si="94"/>
        <v>0</v>
      </c>
      <c r="Z176" s="109"/>
    </row>
    <row r="177" spans="1:26" ht="49.5" x14ac:dyDescent="0.3">
      <c r="A177" s="46" t="s">
        <v>226</v>
      </c>
      <c r="B177" s="103" t="str">
        <f>IFERROR(VLOOKUP(C177,'[23]SINAPI MARÇO'!$A:$F,6,FALSE),IFERROR(VLOOKUP(C177,'[23]BANCO DE DADOS'!$A$3:$F$12008,2,FALSE),""))</f>
        <v>SINAPI MARÇO 2025</v>
      </c>
      <c r="C177" s="104">
        <v>100975</v>
      </c>
      <c r="D177" s="105" t="str">
        <f>IF(C177="","",IF(F177="","FALTA",LOOKUP($C177,'[23]E-FISCO'!$A$2:$A$12235,'[23]E-FISCO'!$B$2:$B$12235)))</f>
        <v>565329 - 0</v>
      </c>
      <c r="E177" s="4">
        <f>IF(C177="","",LOOKUP(C177,'[23]E-FISCO'!$A$2:$A$12235,'[23]E-FISCO'!$A$2:$A$12235))</f>
        <v>100975</v>
      </c>
      <c r="F177" s="4">
        <f t="shared" si="95"/>
        <v>100975</v>
      </c>
      <c r="G177" s="4" t="e">
        <f>IF(C177="","",LOOKUP(C177,#REF!,#REF!))</f>
        <v>#REF!</v>
      </c>
      <c r="H177" s="4" t="e">
        <f t="shared" si="91"/>
        <v>#REF!</v>
      </c>
      <c r="I177" s="5" t="str">
        <f>IFERROR(VLOOKUP(C177,'[23]SINAPI MARÇO'!$A:$E,2,FALSE),IFERROR(VLOOKUP(C177,'[23]BANCO DE DADOS'!$A$3:$F$12008,3,FALSE),""))</f>
        <v>CARGA, MANOBRA E DESCARGA DE SOLOS E MATERIAIS GRANULARES EM CAMINHÃO BASCULANTE 14 M³ - CARGA COM PÁ CARREGADEIRA (CAÇAMBA DE 1,7 A 2,8 M³ / 128 HP) E DESCARGA LIVRE (UNIDADE: M3). AF_07/2020</v>
      </c>
      <c r="J177" s="6" t="str">
        <f>IFERROR(VLOOKUP(C177,'[23]SINAPI MARÇO'!$A:$E,3,FALSE),IFERROR(VLOOKUP(C177,'[23]BANCO DE DADOS'!$A$3:$F$12008,4,FALSE),""))</f>
        <v>M3</v>
      </c>
      <c r="K177" s="106">
        <f>VLOOKUP(A177,'[23]MEMÓRIA LOTE SETENTRIONAL'!$1:$1048576,6,FALSE)</f>
        <v>324.14</v>
      </c>
      <c r="L177" s="7">
        <f>IFERROR(VLOOKUP(C177,'[23]SINAPI MARÇO'!$A:$E,4,FALSE),IFERROR(VLOOKUP(C177,'[23]BANCO DE DADOS'!$A$3:$F$12008,5,FALSE),""))</f>
        <v>8.3699999999999992</v>
      </c>
      <c r="M177" s="138"/>
      <c r="N177" s="107">
        <f>IF($P177="","",IF($P177=1,$J$10,IF($P177=2,$J$11,IF($P177=3,$J$12,IF($P177=4,$J$13,IF($P177=5,$J$14,IF($P177=6,$J$15)))))))</f>
        <v>0</v>
      </c>
      <c r="O177" s="107">
        <f>IF($P177="","",IF($P177=1,$K$10,IF($P177=2,$K$11,IF($P177=3,$K$12,IF($P177=4,$K$13,IF($P177=5,$K$14,IF($P177=6,$K$15)))))))</f>
        <v>0</v>
      </c>
      <c r="P177" s="108">
        <v>1</v>
      </c>
      <c r="Q177" s="8">
        <f t="shared" si="96"/>
        <v>8.3699999999999992</v>
      </c>
      <c r="R177" s="8">
        <f t="shared" si="96"/>
        <v>0</v>
      </c>
      <c r="S177" s="8">
        <f t="shared" si="93"/>
        <v>2713.05</v>
      </c>
      <c r="T177" s="8">
        <f t="shared" si="94"/>
        <v>0</v>
      </c>
      <c r="Z177" s="109"/>
    </row>
    <row r="178" spans="1:26" ht="33" x14ac:dyDescent="0.3">
      <c r="A178" s="46" t="s">
        <v>227</v>
      </c>
      <c r="B178" s="103" t="str">
        <f>IFERROR(VLOOKUP(C178,'[23]SINAPI MARÇO'!$A:$F,6,FALSE),IFERROR(VLOOKUP(C178,'[23]BANCO DE DADOS'!$A$3:$F$12008,2,FALSE),""))</f>
        <v>SINAPI MARÇO 2025</v>
      </c>
      <c r="C178" s="104">
        <v>95876</v>
      </c>
      <c r="D178" s="105" t="str">
        <f>IF(C178="","",IF(F178="","FALTA",LOOKUP($C178,'[23]E-FISCO'!$A$2:$A$12235,'[23]E-FISCO'!$B$2:$B$12235)))</f>
        <v>491949 - 1</v>
      </c>
      <c r="E178" s="4">
        <f>IF(C178="","",LOOKUP(C178,'[23]E-FISCO'!$A$2:$A$12235,'[23]E-FISCO'!$A$2:$A$12235))</f>
        <v>95876</v>
      </c>
      <c r="F178" s="4">
        <f t="shared" si="95"/>
        <v>95876</v>
      </c>
      <c r="G178" s="4" t="e">
        <f>IF(C178="","",LOOKUP(C178,#REF!,#REF!))</f>
        <v>#REF!</v>
      </c>
      <c r="H178" s="4" t="e">
        <f t="shared" si="91"/>
        <v>#REF!</v>
      </c>
      <c r="I178" s="5" t="str">
        <f>IFERROR(VLOOKUP(C178,'[23]SINAPI MARÇO'!$A:$E,2,FALSE),IFERROR(VLOOKUP(C178,'[23]BANCO DE DADOS'!$A$3:$F$12008,3,FALSE),""))</f>
        <v>TRANSPORTE COM CAMINHÃO BASCULANTE DE 14 M³, EM VIA URBANA PAVIMENTADA, DMT ATÉ 30 KM (UNIDADE: M3XKM). AF_07/2020</v>
      </c>
      <c r="J178" s="6" t="str">
        <f>IFERROR(VLOOKUP(C178,'[23]SINAPI MARÇO'!$A:$E,3,FALSE),IFERROR(VLOOKUP(C178,'[23]BANCO DE DADOS'!$A$3:$F$12008,4,FALSE),""))</f>
        <v>M3XKM</v>
      </c>
      <c r="K178" s="106">
        <f>VLOOKUP(A178,'[23]MEMÓRIA LOTE SETENTRIONAL'!$1:$1048576,6,FALSE)</f>
        <v>4862.1000000000004</v>
      </c>
      <c r="L178" s="7">
        <f>IFERROR(VLOOKUP(C178,'[23]SINAPI MARÇO'!$A:$E,4,FALSE),IFERROR(VLOOKUP(C178,'[23]BANCO DE DADOS'!$A$3:$F$12008,5,FALSE),""))</f>
        <v>2.12</v>
      </c>
      <c r="M178" s="138"/>
      <c r="N178" s="107">
        <f>IF($P178="","",IF($P178=1,$J$10,IF($P178=2,$J$11,IF($P178=3,$J$12,IF($P178=4,$J$13,IF($P178=5,$J$14,IF($P178=6,$J$15)))))))</f>
        <v>0</v>
      </c>
      <c r="O178" s="107">
        <f>IF($P178="","",IF($P178=1,$K$10,IF($P178=2,$K$11,IF($P178=3,$K$12,IF($P178=4,$K$13,IF($P178=5,$K$14,IF($P178=6,$K$15)))))))</f>
        <v>0</v>
      </c>
      <c r="P178" s="108">
        <v>1</v>
      </c>
      <c r="Q178" s="8">
        <f t="shared" si="96"/>
        <v>2.12</v>
      </c>
      <c r="R178" s="8">
        <f t="shared" si="96"/>
        <v>0</v>
      </c>
      <c r="S178" s="8">
        <f t="shared" si="93"/>
        <v>10307.65</v>
      </c>
      <c r="T178" s="8">
        <f t="shared" si="94"/>
        <v>0</v>
      </c>
      <c r="Z178" s="109"/>
    </row>
    <row r="179" spans="1:26" ht="49.5" x14ac:dyDescent="0.3">
      <c r="A179" s="46" t="s">
        <v>228</v>
      </c>
      <c r="B179" s="103" t="str">
        <f>IFERROR(VLOOKUP(C179,'[23]SINAPI MARÇO'!$A:$F,6,FALSE),IFERROR(VLOOKUP(C179,'[23]BANCO DE DADOS'!$A$3:$F$12008,2,FALSE),""))</f>
        <v>SINAPI MARÇO 2025</v>
      </c>
      <c r="C179" s="104">
        <v>97951</v>
      </c>
      <c r="D179" s="105" t="str">
        <f>IF(C179="","",IF(F179="","FALTA",LOOKUP($C179,'[23]E-FISCO'!$A$2:$A$12235,'[23]E-FISCO'!$B$2:$B$12235)))</f>
        <v>FALTA</v>
      </c>
      <c r="E179" s="4">
        <f>IF(C179="","",LOOKUP(C179,'[23]E-FISCO'!$A$2:$A$12235,'[23]E-FISCO'!$A$2:$A$12235))</f>
        <v>97949</v>
      </c>
      <c r="F179" s="4" t="str">
        <f t="shared" si="95"/>
        <v/>
      </c>
      <c r="G179" s="4" t="e">
        <f>IF(C179="","",LOOKUP(C179,#REF!,#REF!))</f>
        <v>#REF!</v>
      </c>
      <c r="H179" s="4" t="e">
        <f t="shared" si="91"/>
        <v>#REF!</v>
      </c>
      <c r="I179" s="5" t="str">
        <f>IFERROR(VLOOKUP(C179,'[23]SINAPI MARÇO'!$A:$E,2,FALSE),IFERROR(VLOOKUP(C179,'[23]BANCO DE DADOS'!$A$3:$F$12008,3,FALSE),""))</f>
        <v>CAIXA PARA BOCA DE LOBO COMBINADA COM GRELHA RETANGULAR, EM ALVENARIA COM TIJOLOS CERÂMICOS MACIÇOS, DIMENSÕES INTERNAS: 1,3X1X1,2 M. AF_12/2020</v>
      </c>
      <c r="J179" s="6" t="str">
        <f>IFERROR(VLOOKUP(C179,'[23]SINAPI MARÇO'!$A:$E,3,FALSE),IFERROR(VLOOKUP(C179,'[23]BANCO DE DADOS'!$A$3:$F$12008,4,FALSE),""))</f>
        <v>UN</v>
      </c>
      <c r="K179" s="106">
        <f>VLOOKUP(A179,'[23]MEMÓRIA LOTE SETENTRIONAL'!$1:$1048576,6,FALSE)</f>
        <v>19</v>
      </c>
      <c r="L179" s="7">
        <f>IFERROR(VLOOKUP(C179,'[23]SINAPI MARÇO'!$A:$E,4,FALSE),IFERROR(VLOOKUP(C179,'[23]BANCO DE DADOS'!$A$3:$F$12008,5,FALSE),""))</f>
        <v>2593.12</v>
      </c>
      <c r="M179" s="138"/>
      <c r="N179" s="107">
        <f>IF($P179="","",IF($P179=1,$J$10,IF($P179=2,$J$11,IF($P179=3,$J$12,IF($P179=4,$J$13,IF($P179=5,$J$14,IF($P179=6,$J$15)))))))</f>
        <v>0</v>
      </c>
      <c r="O179" s="107">
        <f>IF($P179="","",IF($P179=1,$K$10,IF($P179=2,$K$11,IF($P179=3,$K$12,IF($P179=4,$K$13,IF($P179=5,$K$14,IF($P179=6,$K$15)))))))</f>
        <v>0</v>
      </c>
      <c r="P179" s="108">
        <v>1</v>
      </c>
      <c r="Q179" s="8">
        <f t="shared" si="96"/>
        <v>2593.12</v>
      </c>
      <c r="R179" s="8">
        <f t="shared" si="96"/>
        <v>0</v>
      </c>
      <c r="S179" s="8">
        <f t="shared" si="93"/>
        <v>49269.279999999999</v>
      </c>
      <c r="T179" s="8">
        <f t="shared" si="94"/>
        <v>0</v>
      </c>
      <c r="Z179" s="109"/>
    </row>
    <row r="180" spans="1:26" ht="33" x14ac:dyDescent="0.3">
      <c r="A180" s="46" t="s">
        <v>229</v>
      </c>
      <c r="B180" s="103" t="str">
        <f>IFERROR(VLOOKUP(C180,'[23]SINAPI MARÇO'!$A:$F,6,FALSE),IFERROR(VLOOKUP(C180,'[23]BANCO DE DADOS'!$A$3:$F$12008,2,FALSE),""))</f>
        <v>SICRO JAN / 25</v>
      </c>
      <c r="C180" s="104">
        <v>804121</v>
      </c>
      <c r="D180" s="105"/>
      <c r="E180" s="4"/>
      <c r="F180" s="4"/>
      <c r="G180" s="4" t="e">
        <f>IF(C180="","",LOOKUP(C180,#REF!,#REF!))</f>
        <v>#REF!</v>
      </c>
      <c r="H180" s="4" t="e">
        <f t="shared" si="91"/>
        <v>#REF!</v>
      </c>
      <c r="I180" s="5" t="str">
        <f>IFERROR(VLOOKUP(C180,'[23]SINAPI MARÇO'!$A:$E,2,FALSE),IFERROR(VLOOKUP(C180,'[23]BANCO DE DADOS'!$A$3:$F$12008,3,FALSE),""))</f>
        <v>BOCA DE BSTC D = 1,00 M - ESCONSIDADE 0° - AREIA E BRITA COMERCIAIS - ALAS RETAS</v>
      </c>
      <c r="J180" s="6" t="str">
        <f>IFERROR(VLOOKUP(C180,'[23]SINAPI MARÇO'!$A:$E,3,FALSE),IFERROR(VLOOKUP(C180,'[23]BANCO DE DADOS'!$A$3:$F$12008,4,FALSE),""))</f>
        <v>UN</v>
      </c>
      <c r="K180" s="106">
        <f>VLOOKUP(A180,'[23]MEMÓRIA LOTE SETENTRIONAL'!$1:$1048576,6,FALSE)</f>
        <v>19</v>
      </c>
      <c r="L180" s="7">
        <f>IFERROR(VLOOKUP(C180,'[23]SINAPI MARÇO'!$A:$E,4,FALSE),IFERROR(VLOOKUP(C180,'[23]BANCO DE DADOS'!$A$3:$F$12008,5,FALSE),""))</f>
        <v>1841.85</v>
      </c>
      <c r="M180" s="138"/>
      <c r="N180" s="107">
        <f>IF($P180="","",IF($P180=1,$J$10,IF($P180=2,$J$11,IF($P180=3,$J$12,IF($P180=4,$J$13,IF($P180=5,$J$14,IF($P180=6,$J$15)))))))</f>
        <v>0</v>
      </c>
      <c r="O180" s="107">
        <f>IF($P180="","",IF($P180=1,$K$10,IF($P180=2,$K$11,IF($P180=3,$K$12,IF($P180=4,$K$13,IF($P180=5,$K$14,IF($P180=6,$K$15)))))))</f>
        <v>0</v>
      </c>
      <c r="P180" s="108">
        <v>1</v>
      </c>
      <c r="Q180" s="8">
        <f t="shared" si="96"/>
        <v>1841.85</v>
      </c>
      <c r="R180" s="8">
        <f t="shared" si="96"/>
        <v>0</v>
      </c>
      <c r="S180" s="8">
        <f t="shared" si="93"/>
        <v>34995.15</v>
      </c>
      <c r="T180" s="8">
        <f t="shared" si="94"/>
        <v>0</v>
      </c>
      <c r="Z180" s="109"/>
    </row>
    <row r="181" spans="1:26" ht="33" x14ac:dyDescent="0.3">
      <c r="A181" s="46" t="s">
        <v>230</v>
      </c>
      <c r="B181" s="103" t="str">
        <f>IFERROR(VLOOKUP(C181,'[23]SINAPI MARÇO'!$A:$F,6,FALSE),IFERROR(VLOOKUP(C181,'[23]BANCO DE DADOS'!$A$3:$F$12008,2,FALSE),""))</f>
        <v>ORSE MARÇO 2025</v>
      </c>
      <c r="C181" s="104">
        <v>10224</v>
      </c>
      <c r="D181" s="105" t="str">
        <f>IF(C181="","",IF(F181="","FALTA",LOOKUP($C181,'[23]E-FISCO'!$A$2:$A$12235,'[23]E-FISCO'!$B$2:$B$12235)))</f>
        <v>FALTA</v>
      </c>
      <c r="E181" s="4">
        <f>IF(C181="","",LOOKUP(C181,'[23]E-FISCO'!$A$2:$A$12235,'[23]E-FISCO'!$A$2:$A$12235))</f>
        <v>9875</v>
      </c>
      <c r="F181" s="4" t="str">
        <f t="shared" ref="F181:F182" si="97">IF(C181=E181,C181,"")</f>
        <v/>
      </c>
      <c r="G181" s="4" t="e">
        <f>IF(C181="","",LOOKUP(C181,#REF!,#REF!))</f>
        <v>#REF!</v>
      </c>
      <c r="H181" s="4" t="e">
        <f t="shared" si="91"/>
        <v>#REF!</v>
      </c>
      <c r="I181" s="5" t="str">
        <f>IFERROR(VLOOKUP(C181,'[23]SINAPI MARÇO'!$A:$E,2,FALSE),IFERROR(VLOOKUP(C181,'[23]BANCO DE DADOS'!$A$3:$F$12008,3,FALSE),""))</f>
        <v>CANALETA DE DRENAGEM EM CONCRETO, DIMENSÕES INTERNAS 40 X 50CM, COM TAMPA DE CONCRETO, INCLUSIVE ESCAVAÇÃO MANUAL</v>
      </c>
      <c r="J181" s="6" t="str">
        <f>IFERROR(VLOOKUP(C181,'[23]SINAPI MARÇO'!$A:$E,3,FALSE),IFERROR(VLOOKUP(C181,'[23]BANCO DE DADOS'!$A$3:$F$12008,4,FALSE),""))</f>
        <v>M</v>
      </c>
      <c r="K181" s="106">
        <f>VLOOKUP(A181,'[23]MEMÓRIA LOTE SETENTRIONAL'!$1:$1048576,6,FALSE)</f>
        <v>96.04</v>
      </c>
      <c r="L181" s="7">
        <f>IFERROR(VLOOKUP(C181,'[23]SINAPI MARÇO'!$A:$E,4,FALSE),IFERROR(VLOOKUP(C181,'[23]BANCO DE DADOS'!$A$3:$F$12008,5,FALSE),""))</f>
        <v>507.6</v>
      </c>
      <c r="M181" s="138"/>
      <c r="N181" s="107">
        <f>IF($P181="","",IF($P181=1,$J$10,IF($P181=2,$J$11,IF($P181=3,$J$12,IF($P181=4,$J$13,IF($P181=5,$J$14,IF($P181=6,$J$15)))))))</f>
        <v>0</v>
      </c>
      <c r="O181" s="107">
        <f>IF($P181="","",IF($P181=1,$K$10,IF($P181=2,$K$11,IF($P181=3,$K$12,IF($P181=4,$K$13,IF($P181=5,$K$14,IF($P181=6,$K$15)))))))</f>
        <v>0</v>
      </c>
      <c r="P181" s="108">
        <v>1</v>
      </c>
      <c r="Q181" s="8">
        <f t="shared" si="96"/>
        <v>507.6</v>
      </c>
      <c r="R181" s="8">
        <f t="shared" si="96"/>
        <v>0</v>
      </c>
      <c r="S181" s="8">
        <f t="shared" si="93"/>
        <v>48749.9</v>
      </c>
      <c r="T181" s="8">
        <f t="shared" si="94"/>
        <v>0</v>
      </c>
      <c r="Z181" s="109"/>
    </row>
    <row r="182" spans="1:26" ht="33" x14ac:dyDescent="0.3">
      <c r="A182" s="46" t="s">
        <v>231</v>
      </c>
      <c r="B182" s="103" t="str">
        <f>IFERROR(VLOOKUP(C182,'[23]SINAPI MARÇO'!$A:$F,6,FALSE),IFERROR(VLOOKUP(C182,'[23]BANCO DE DADOS'!$A$3:$F$12008,2,FALSE),""))</f>
        <v>SINAPI MARÇO 2025</v>
      </c>
      <c r="C182" s="104">
        <v>89512</v>
      </c>
      <c r="D182" s="105" t="str">
        <f>IF(C182="","",IF(F182="","FALTA",LOOKUP($C182,'[23]E-FISCO'!$A$2:$A$12235,'[23]E-FISCO'!$B$2:$B$12235)))</f>
        <v>455720 - 4</v>
      </c>
      <c r="E182" s="4">
        <f>IF(C182="","",LOOKUP(C182,'[23]E-FISCO'!$A$2:$A$12235,'[23]E-FISCO'!$A$2:$A$12235))</f>
        <v>89512</v>
      </c>
      <c r="F182" s="4">
        <f t="shared" si="97"/>
        <v>89512</v>
      </c>
      <c r="G182" s="4" t="e">
        <f>IF(C182="","",LOOKUP(C182,#REF!,#REF!))</f>
        <v>#REF!</v>
      </c>
      <c r="H182" s="4" t="e">
        <f t="shared" si="91"/>
        <v>#REF!</v>
      </c>
      <c r="I182" s="5" t="str">
        <f>IFERROR(VLOOKUP(C182,'[23]SINAPI MARÇO'!$A:$E,2,FALSE),IFERROR(VLOOKUP(C182,'[23]BANCO DE DADOS'!$A$3:$F$12008,3,FALSE),""))</f>
        <v>TUBO PVC, SÉRIE R, ÁGUA PLUVIAL, DN 100 MM, FORNECIDO E INSTALADO EM RAMAL DE ENCAMINHAMENTO. AF_06/2022</v>
      </c>
      <c r="J182" s="6" t="str">
        <f>IFERROR(VLOOKUP(C182,'[23]SINAPI MARÇO'!$A:$E,3,FALSE),IFERROR(VLOOKUP(C182,'[23]BANCO DE DADOS'!$A$3:$F$12008,4,FALSE),""))</f>
        <v>M</v>
      </c>
      <c r="K182" s="106">
        <f>VLOOKUP(A182,'[23]MEMÓRIA LOTE SETENTRIONAL'!$1:$1048576,6,FALSE)</f>
        <v>192.07</v>
      </c>
      <c r="L182" s="7">
        <f>IFERROR(VLOOKUP(C182,'[23]SINAPI MARÇO'!$A:$E,4,FALSE),IFERROR(VLOOKUP(C182,'[23]BANCO DE DADOS'!$A$3:$F$12008,5,FALSE),""))</f>
        <v>45.31</v>
      </c>
      <c r="M182" s="138"/>
      <c r="N182" s="107">
        <f>IF($P182="","",IF($P182=1,$J$10,IF($P182=2,$J$11,IF($P182=3,$J$12,IF($P182=4,$J$13,IF($P182=5,$J$14,IF($P182=6,$J$15)))))))</f>
        <v>0</v>
      </c>
      <c r="O182" s="107">
        <f>IF($P182="","",IF($P182=1,$K$10,IF($P182=2,$K$11,IF($P182=3,$K$12,IF($P182=4,$K$13,IF($P182=5,$K$14,IF($P182=6,$K$15)))))))</f>
        <v>0</v>
      </c>
      <c r="P182" s="108">
        <v>1</v>
      </c>
      <c r="Q182" s="8">
        <f t="shared" si="96"/>
        <v>45.31</v>
      </c>
      <c r="R182" s="8">
        <f t="shared" si="96"/>
        <v>0</v>
      </c>
      <c r="S182" s="8">
        <f t="shared" si="93"/>
        <v>8702.69</v>
      </c>
      <c r="T182" s="8">
        <f t="shared" si="94"/>
        <v>0</v>
      </c>
      <c r="Z182" s="109"/>
    </row>
    <row r="183" spans="1:26" ht="33" x14ac:dyDescent="0.3">
      <c r="A183" s="46" t="s">
        <v>232</v>
      </c>
      <c r="B183" s="103" t="str">
        <f>IFERROR(VLOOKUP(C183,'[23]SINAPI MARÇO'!$A:$F,6,FALSE),IFERROR(VLOOKUP(C183,'[23]BANCO DE DADOS'!$A$3:$F$12008,2,FALSE),""))</f>
        <v>SINAPI MARÇO 2025</v>
      </c>
      <c r="C183" s="104">
        <v>104166</v>
      </c>
      <c r="D183" s="105"/>
      <c r="E183" s="4"/>
      <c r="F183" s="4"/>
      <c r="G183" s="4" t="e">
        <f>IF(C183="","",LOOKUP(C183,#REF!,#REF!))</f>
        <v>#REF!</v>
      </c>
      <c r="H183" s="4" t="e">
        <f t="shared" si="91"/>
        <v>#REF!</v>
      </c>
      <c r="I183" s="5" t="str">
        <f>IFERROR(VLOOKUP(C183,'[23]SINAPI MARÇO'!$A:$E,2,FALSE),IFERROR(VLOOKUP(C183,'[23]BANCO DE DADOS'!$A$3:$F$12008,3,FALSE),""))</f>
        <v>TUBO PVC, SÉRIE R, ÁGUA PLUVIAL, DN 150 MM, FORNECIDO E INSTALADO EM RAMAL DE ENCAMINHAMENTO. AF_06/2022</v>
      </c>
      <c r="J183" s="6" t="str">
        <f>IFERROR(VLOOKUP(C183,'[23]SINAPI MARÇO'!$A:$E,3,FALSE),IFERROR(VLOOKUP(C183,'[23]BANCO DE DADOS'!$A$3:$F$12008,4,FALSE),""))</f>
        <v>M</v>
      </c>
      <c r="K183" s="106">
        <f>VLOOKUP(A183,'[23]MEMÓRIA LOTE SETENTRIONAL'!$1:$1048576,6,FALSE)</f>
        <v>115.24</v>
      </c>
      <c r="L183" s="7">
        <f>IFERROR(VLOOKUP(C183,'[23]SINAPI MARÇO'!$A:$E,4,FALSE),IFERROR(VLOOKUP(C183,'[23]BANCO DE DADOS'!$A$3:$F$12008,5,FALSE),""))</f>
        <v>67.69</v>
      </c>
      <c r="M183" s="138"/>
      <c r="N183" s="107">
        <f>IF($P183="","",IF($P183=1,$J$10,IF($P183=2,$J$11,IF($P183=3,$J$12,IF($P183=4,$J$13,IF($P183=5,$J$14,IF($P183=6,$J$15)))))))</f>
        <v>0</v>
      </c>
      <c r="O183" s="107">
        <f>IF($P183="","",IF($P183=1,$K$10,IF($P183=2,$K$11,IF($P183=3,$K$12,IF($P183=4,$K$13,IF($P183=5,$K$14,IF($P183=6,$K$15)))))))</f>
        <v>0</v>
      </c>
      <c r="P183" s="108">
        <v>1</v>
      </c>
      <c r="Q183" s="8">
        <f t="shared" si="96"/>
        <v>67.69</v>
      </c>
      <c r="R183" s="8">
        <f t="shared" si="96"/>
        <v>0</v>
      </c>
      <c r="S183" s="8">
        <f t="shared" si="93"/>
        <v>7800.6</v>
      </c>
      <c r="T183" s="8">
        <f t="shared" si="94"/>
        <v>0</v>
      </c>
      <c r="Z183" s="109"/>
    </row>
    <row r="184" spans="1:26" ht="49.5" x14ac:dyDescent="0.3">
      <c r="A184" s="46" t="s">
        <v>233</v>
      </c>
      <c r="B184" s="103" t="str">
        <f>IFERROR(VLOOKUP(C184,'[23]SINAPI MARÇO'!$A:$F,6,FALSE),IFERROR(VLOOKUP(C184,'[23]BANCO DE DADOS'!$A$3:$F$12008,2,FALSE),""))</f>
        <v>SINAPI MARÇO 2025</v>
      </c>
      <c r="C184" s="104">
        <v>99251</v>
      </c>
      <c r="D184" s="105" t="str">
        <f>IF(C184="","",IF(F184="","FALTA",LOOKUP($C184,'[23]E-FISCO'!$A$2:$A$12235,'[23]E-FISCO'!$B$2:$B$12235)))</f>
        <v>498936 - 8</v>
      </c>
      <c r="E184" s="4">
        <f>IF(C184="","",LOOKUP(C184,'[23]E-FISCO'!$A$2:$A$12235,'[23]E-FISCO'!$A$2:$A$12235))</f>
        <v>99251</v>
      </c>
      <c r="F184" s="4">
        <f t="shared" ref="F184" si="98">IF(C184=E184,C184,"")</f>
        <v>99251</v>
      </c>
      <c r="G184" s="4" t="e">
        <f>IF(C184="","",LOOKUP(C184,#REF!,#REF!))</f>
        <v>#REF!</v>
      </c>
      <c r="H184" s="4" t="e">
        <f t="shared" si="91"/>
        <v>#REF!</v>
      </c>
      <c r="I184" s="5" t="str">
        <f>IFERROR(VLOOKUP(C184,'[23]SINAPI MARÇO'!$A:$E,2,FALSE),IFERROR(VLOOKUP(C184,'[23]BANCO DE DADOS'!$A$3:$F$12008,3,FALSE),""))</f>
        <v>CAIXA ENTERRADA HIDRÁULICA RETANGULAR EM ALVENARIA COM TIJOLOS CERÂMICOS MACIÇOS, DIMENSÕES INTERNAS: 0,4X0,4X0,4 M PARA REDE DE DRENAGEM. AF_12/2020</v>
      </c>
      <c r="J184" s="6" t="str">
        <f>IFERROR(VLOOKUP(C184,'[23]SINAPI MARÇO'!$A:$E,3,FALSE),IFERROR(VLOOKUP(C184,'[23]BANCO DE DADOS'!$A$3:$F$12008,4,FALSE),""))</f>
        <v>UN</v>
      </c>
      <c r="K184" s="106">
        <f>VLOOKUP(A184,'[23]MEMÓRIA LOTE SETENTRIONAL'!$1:$1048576,6,FALSE)</f>
        <v>51</v>
      </c>
      <c r="L184" s="7">
        <f>IFERROR(VLOOKUP(C184,'[23]SINAPI MARÇO'!$A:$E,4,FALSE),IFERROR(VLOOKUP(C184,'[23]BANCO DE DADOS'!$A$3:$F$12008,5,FALSE),""))</f>
        <v>263.14999999999998</v>
      </c>
      <c r="M184" s="138"/>
      <c r="N184" s="107">
        <f>IF($P184="","",IF($P184=1,$J$10,IF($P184=2,$J$11,IF($P184=3,$J$12,IF($P184=4,$J$13,IF($P184=5,$J$14,IF($P184=6,$J$15)))))))</f>
        <v>0</v>
      </c>
      <c r="O184" s="107">
        <f>IF($P184="","",IF($P184=1,$K$10,IF($P184=2,$K$11,IF($P184=3,$K$12,IF($P184=4,$K$13,IF($P184=5,$K$14,IF($P184=6,$K$15)))))))</f>
        <v>0</v>
      </c>
      <c r="P184" s="108">
        <v>1</v>
      </c>
      <c r="Q184" s="8">
        <f t="shared" si="96"/>
        <v>263.14999999999998</v>
      </c>
      <c r="R184" s="8">
        <f t="shared" si="96"/>
        <v>0</v>
      </c>
      <c r="S184" s="8">
        <f t="shared" si="93"/>
        <v>13420.65</v>
      </c>
      <c r="T184" s="8">
        <f t="shared" si="94"/>
        <v>0</v>
      </c>
      <c r="Z184" s="109"/>
    </row>
    <row r="185" spans="1:26" x14ac:dyDescent="0.25">
      <c r="A185" s="97" t="s">
        <v>234</v>
      </c>
      <c r="B185" s="97"/>
      <c r="C185" s="98"/>
      <c r="D185" s="99"/>
      <c r="E185" s="99"/>
      <c r="F185" s="99"/>
      <c r="G185" s="99"/>
      <c r="H185" s="99"/>
      <c r="I185" s="3" t="s">
        <v>136</v>
      </c>
      <c r="J185" s="99"/>
      <c r="K185" s="100"/>
      <c r="L185" s="101"/>
      <c r="M185" s="139"/>
      <c r="N185" s="99"/>
      <c r="O185" s="99"/>
      <c r="P185" s="99"/>
      <c r="Q185" s="99"/>
      <c r="R185" s="99"/>
      <c r="S185" s="102">
        <f>SUM(S186:S194)</f>
        <v>73892.44</v>
      </c>
      <c r="T185" s="102">
        <f>SUM(T186:T194)</f>
        <v>0</v>
      </c>
      <c r="Z185" s="109"/>
    </row>
    <row r="186" spans="1:26" ht="33" x14ac:dyDescent="0.3">
      <c r="A186" s="46" t="s">
        <v>235</v>
      </c>
      <c r="B186" s="103" t="str">
        <f>IFERROR(VLOOKUP(C186,'[23]SINAPI MARÇO'!$A:$F,6,FALSE),IFERROR(VLOOKUP(C186,'[23]BANCO DE DADOS'!$A$3:$F$12008,2,FALSE),""))</f>
        <v>SICRO JAN / 25</v>
      </c>
      <c r="C186" s="104">
        <v>5213444</v>
      </c>
      <c r="D186" s="105" t="str">
        <f>IF(C186="","",IF(F186="","FALTA",LOOKUP($C186,'[23]E-FISCO'!$A$2:$A$12235,'[23]E-FISCO'!$B$2:$B$12235)))</f>
        <v>FALTA</v>
      </c>
      <c r="E186" s="4">
        <f>IF(C186="","",LOOKUP(C186,'[23]E-FISCO'!$A$2:$A$12235,'[23]E-FISCO'!$A$2:$A$12235))</f>
        <v>5213430</v>
      </c>
      <c r="F186" s="4" t="str">
        <f t="shared" ref="F186:F189" si="99">IF(C186=E186,C186,"")</f>
        <v/>
      </c>
      <c r="G186" s="4" t="e">
        <f>IF(C186="","",LOOKUP(C186,#REF!,#REF!))</f>
        <v>#REF!</v>
      </c>
      <c r="H186" s="4" t="e">
        <f t="shared" ref="H186:H189" si="100">IF(C186=G186,C186,"")</f>
        <v>#REF!</v>
      </c>
      <c r="I186" s="5" t="str">
        <f>IFERROR(VLOOKUP(C186,'[23]SINAPI MARÇO'!$A:$E,2,FALSE),IFERROR(VLOOKUP(C186,'[23]BANCO DE DADOS'!$A$3:$F$12008,3,FALSE),""))</f>
        <v>PLACA DE REGULAMENTAÇÃO EM AÇO, R1 LADO 0,248 M - PELÍCULA RETRORREFLETIVA TIPO I + SI - FORNECIMENTO E IMPLANTAÇÃO</v>
      </c>
      <c r="J186" s="6" t="str">
        <f>IFERROR(VLOOKUP(C186,'[23]SINAPI MARÇO'!$A:$E,3,FALSE),IFERROR(VLOOKUP(C186,'[23]BANCO DE DADOS'!$A$3:$F$12008,4,FALSE),""))</f>
        <v>UN</v>
      </c>
      <c r="K186" s="106">
        <f>VLOOKUP(A186,'[23]MEMÓRIA LOTE SETENTRIONAL'!$1:$1048576,6,FALSE)</f>
        <v>30</v>
      </c>
      <c r="L186" s="7">
        <f>IFERROR(VLOOKUP(C186,'[23]SINAPI MARÇO'!$A:$E,4,FALSE),IFERROR(VLOOKUP(C186,'[23]BANCO DE DADOS'!$A$3:$F$12008,5,FALSE),""))</f>
        <v>265.97000000000003</v>
      </c>
      <c r="M186" s="138"/>
      <c r="N186" s="107">
        <f>IF($P186="","",IF($P186=1,$J$10,IF($P186=2,$J$11,IF($P186=3,$J$12,IF($P186=4,$J$13,IF($P186=5,$J$14,IF($P186=6,$J$15)))))))</f>
        <v>0</v>
      </c>
      <c r="O186" s="107">
        <f>IF($P186="","",IF($P186=1,$K$10,IF($P186=2,$K$11,IF($P186=3,$K$12,IF($P186=4,$K$13,IF($P186=5,$K$14,IF($P186=6,$K$15)))))))</f>
        <v>0</v>
      </c>
      <c r="P186" s="108">
        <v>1</v>
      </c>
      <c r="Q186" s="8">
        <f t="shared" ref="Q186:R194" si="101">IF($K186="","",ROUND((L186*N186)+L186,2))</f>
        <v>265.97000000000003</v>
      </c>
      <c r="R186" s="8">
        <f t="shared" si="101"/>
        <v>0</v>
      </c>
      <c r="S186" s="8">
        <f t="shared" ref="S186:S189" si="102">IF($K186="","",ROUND(Q186*K186,2))</f>
        <v>7979.1</v>
      </c>
      <c r="T186" s="8">
        <f t="shared" ref="T186:T189" si="103">IF($K186="","",ROUND(R186*K186,2))</f>
        <v>0</v>
      </c>
      <c r="Z186" s="109"/>
    </row>
    <row r="187" spans="1:26" ht="33" x14ac:dyDescent="0.3">
      <c r="A187" s="46" t="s">
        <v>236</v>
      </c>
      <c r="B187" s="103" t="str">
        <f>IFERROR(VLOOKUP(C187,'[23]SINAPI MARÇO'!$A:$F,6,FALSE),IFERROR(VLOOKUP(C187,'[23]BANCO DE DADOS'!$A$3:$F$12008,2,FALSE),""))</f>
        <v>SICRO JAN / 25</v>
      </c>
      <c r="C187" s="104">
        <v>5213855</v>
      </c>
      <c r="D187" s="105" t="str">
        <f>IF(C187="","",IF(F187="","FALTA",LOOKUP($C187,'[23]E-FISCO'!$A$2:$A$12235,'[23]E-FISCO'!$B$2:$B$12235)))</f>
        <v>FALTA</v>
      </c>
      <c r="E187" s="4">
        <f>IF(C187="","",LOOKUP(C187,'[23]E-FISCO'!$A$2:$A$12235,'[23]E-FISCO'!$A$2:$A$12235))</f>
        <v>5213430</v>
      </c>
      <c r="F187" s="4" t="str">
        <f t="shared" si="99"/>
        <v/>
      </c>
      <c r="G187" s="4" t="e">
        <f>IF(C187="","",LOOKUP(C187,#REF!,#REF!))</f>
        <v>#REF!</v>
      </c>
      <c r="H187" s="4" t="e">
        <f t="shared" si="100"/>
        <v>#REF!</v>
      </c>
      <c r="I187" s="5" t="str">
        <f>IFERROR(VLOOKUP(C187,'[23]SINAPI MARÇO'!$A:$E,2,FALSE),IFERROR(VLOOKUP(C187,'[23]BANCO DE DADOS'!$A$3:$F$12008,3,FALSE),""))</f>
        <v>SUPORTE METÁLICO GALVANIZADO PARA PLACA DE REGULAMENTAÇÃO - R1 - LADO DE 0,248 M - FORNECIMENTO E IMPLANTAÇÃO</v>
      </c>
      <c r="J187" s="6" t="str">
        <f>IFERROR(VLOOKUP(C187,'[23]SINAPI MARÇO'!$A:$E,3,FALSE),IFERROR(VLOOKUP(C187,'[23]BANCO DE DADOS'!$A$3:$F$12008,4,FALSE),""))</f>
        <v>UN</v>
      </c>
      <c r="K187" s="106">
        <f>VLOOKUP(A187,'[23]MEMÓRIA LOTE SETENTRIONAL'!$1:$1048576,6,FALSE)</f>
        <v>30</v>
      </c>
      <c r="L187" s="7">
        <f>IFERROR(VLOOKUP(C187,'[23]SINAPI MARÇO'!$A:$E,4,FALSE),IFERROR(VLOOKUP(C187,'[23]BANCO DE DADOS'!$A$3:$F$12008,5,FALSE),""))</f>
        <v>412.03</v>
      </c>
      <c r="M187" s="138"/>
      <c r="N187" s="107">
        <f>IF($P187="","",IF($P187=1,$J$10,IF($P187=2,$J$11,IF($P187=3,$J$12,IF($P187=4,$J$13,IF($P187=5,$J$14,IF($P187=6,$J$15)))))))</f>
        <v>0</v>
      </c>
      <c r="O187" s="107">
        <f>IF($P187="","",IF($P187=1,$K$10,IF($P187=2,$K$11,IF($P187=3,$K$12,IF($P187=4,$K$13,IF($P187=5,$K$14,IF($P187=6,$K$15)))))))</f>
        <v>0</v>
      </c>
      <c r="P187" s="108">
        <v>1</v>
      </c>
      <c r="Q187" s="8">
        <f t="shared" si="101"/>
        <v>412.03</v>
      </c>
      <c r="R187" s="8">
        <f t="shared" si="101"/>
        <v>0</v>
      </c>
      <c r="S187" s="8">
        <f t="shared" si="102"/>
        <v>12360.9</v>
      </c>
      <c r="T187" s="8">
        <f t="shared" si="103"/>
        <v>0</v>
      </c>
      <c r="Z187" s="109"/>
    </row>
    <row r="188" spans="1:26" ht="33" x14ac:dyDescent="0.3">
      <c r="A188" s="46" t="s">
        <v>237</v>
      </c>
      <c r="B188" s="103" t="str">
        <f>IFERROR(VLOOKUP(C188,'[23]SINAPI MARÇO'!$A:$F,6,FALSE),IFERROR(VLOOKUP(C188,'[23]BANCO DE DADOS'!$A$3:$F$12008,2,FALSE),""))</f>
        <v>SICRO JAN / 25</v>
      </c>
      <c r="C188" s="104">
        <v>5213464</v>
      </c>
      <c r="D188" s="105" t="str">
        <f>IF(C188="","",IF(F188="","FALTA",LOOKUP($C188,'[23]E-FISCO'!$A$2:$A$12235,'[23]E-FISCO'!$B$2:$B$12235)))</f>
        <v>FALTA</v>
      </c>
      <c r="E188" s="4">
        <f>IF(C188="","",LOOKUP(C188,'[23]E-FISCO'!$A$2:$A$12235,'[23]E-FISCO'!$A$2:$A$12235))</f>
        <v>5213430</v>
      </c>
      <c r="F188" s="4" t="str">
        <f t="shared" si="99"/>
        <v/>
      </c>
      <c r="G188" s="4" t="e">
        <f>IF(C188="","",LOOKUP(C188,#REF!,#REF!))</f>
        <v>#REF!</v>
      </c>
      <c r="H188" s="4" t="e">
        <f t="shared" si="100"/>
        <v>#REF!</v>
      </c>
      <c r="I188" s="5" t="str">
        <f>IFERROR(VLOOKUP(C188,'[23]SINAPI MARÇO'!$A:$E,2,FALSE),IFERROR(VLOOKUP(C188,'[23]BANCO DE DADOS'!$A$3:$F$12008,3,FALSE),""))</f>
        <v>PLACA DE ADVERTÊNCIA EM AÇO, LADO DE 0,60 M - PELÍCULA RETRORREFLETIVA TIPO I + SI - FORNECIMENTO E IMPLANTAÇÃO</v>
      </c>
      <c r="J188" s="6" t="str">
        <f>IFERROR(VLOOKUP(C188,'[23]SINAPI MARÇO'!$A:$E,3,FALSE),IFERROR(VLOOKUP(C188,'[23]BANCO DE DADOS'!$A$3:$F$12008,4,FALSE),""))</f>
        <v>UN</v>
      </c>
      <c r="K188" s="106">
        <f>VLOOKUP(A188,'[23]MEMÓRIA LOTE SETENTRIONAL'!$1:$1048576,6,FALSE)</f>
        <v>12</v>
      </c>
      <c r="L188" s="7">
        <f>IFERROR(VLOOKUP(C188,'[23]SINAPI MARÇO'!$A:$E,4,FALSE),IFERROR(VLOOKUP(C188,'[23]BANCO DE DADOS'!$A$3:$F$12008,5,FALSE),""))</f>
        <v>265.94</v>
      </c>
      <c r="M188" s="138"/>
      <c r="N188" s="107">
        <f>IF($P188="","",IF($P188=1,$J$10,IF($P188=2,$J$11,IF($P188=3,$J$12,IF($P188=4,$J$13,IF($P188=5,$J$14,IF($P188=6,$J$15)))))))</f>
        <v>0</v>
      </c>
      <c r="O188" s="107">
        <f>IF($P188="","",IF($P188=1,$K$10,IF($P188=2,$K$11,IF($P188=3,$K$12,IF($P188=4,$K$13,IF($P188=5,$K$14,IF($P188=6,$K$15)))))))</f>
        <v>0</v>
      </c>
      <c r="P188" s="108">
        <v>1</v>
      </c>
      <c r="Q188" s="8">
        <f t="shared" si="101"/>
        <v>265.94</v>
      </c>
      <c r="R188" s="8">
        <f t="shared" si="101"/>
        <v>0</v>
      </c>
      <c r="S188" s="8">
        <f t="shared" si="102"/>
        <v>3191.28</v>
      </c>
      <c r="T188" s="8">
        <f t="shared" si="103"/>
        <v>0</v>
      </c>
      <c r="Z188" s="109"/>
    </row>
    <row r="189" spans="1:26" ht="49.5" x14ac:dyDescent="0.3">
      <c r="A189" s="46" t="s">
        <v>238</v>
      </c>
      <c r="B189" s="103" t="str">
        <f>IFERROR(VLOOKUP(C189,'[23]SINAPI MARÇO'!$A:$F,6,FALSE),IFERROR(VLOOKUP(C189,'[23]BANCO DE DADOS'!$A$3:$F$12008,2,FALSE),""))</f>
        <v>SICRO JAN / 25</v>
      </c>
      <c r="C189" s="104">
        <v>5213863</v>
      </c>
      <c r="D189" s="105" t="str">
        <f>IF(C189="","",IF(F189="","FALTA",LOOKUP($C189,'[23]E-FISCO'!$A$2:$A$12235,'[23]E-FISCO'!$B$2:$B$12235)))</f>
        <v>FALTA</v>
      </c>
      <c r="E189" s="4">
        <f>IF(C189="","",LOOKUP(C189,'[23]E-FISCO'!$A$2:$A$12235,'[23]E-FISCO'!$A$2:$A$12235))</f>
        <v>5213430</v>
      </c>
      <c r="F189" s="4" t="str">
        <f t="shared" si="99"/>
        <v/>
      </c>
      <c r="G189" s="4" t="e">
        <f>IF(C189="","",LOOKUP(C189,#REF!,#REF!))</f>
        <v>#REF!</v>
      </c>
      <c r="H189" s="4" t="e">
        <f t="shared" si="100"/>
        <v>#REF!</v>
      </c>
      <c r="I189" s="5" t="str">
        <f>IFERROR(VLOOKUP(C189,'[23]SINAPI MARÇO'!$A:$E,2,FALSE),IFERROR(VLOOKUP(C189,'[23]BANCO DE DADOS'!$A$3:$F$12008,3,FALSE),""))</f>
        <v>SUPORTE METÁLICO GALVANIZADO PARA PLACA DE ADVERTÊNCIA OU REGULAMENTAÇÃO - LADO OU DIÂMETRO DE 0,60 M - FORNECIMENTO E IMPLANTAÇÃO</v>
      </c>
      <c r="J189" s="6" t="str">
        <f>IFERROR(VLOOKUP(C189,'[23]SINAPI MARÇO'!$A:$E,3,FALSE),IFERROR(VLOOKUP(C189,'[23]BANCO DE DADOS'!$A$3:$F$12008,4,FALSE),""))</f>
        <v>UN</v>
      </c>
      <c r="K189" s="106">
        <f>VLOOKUP(A189,'[23]MEMÓRIA LOTE SETENTRIONAL'!$1:$1048576,6,FALSE)</f>
        <v>42</v>
      </c>
      <c r="L189" s="7">
        <f>IFERROR(VLOOKUP(C189,'[23]SINAPI MARÇO'!$A:$E,4,FALSE),IFERROR(VLOOKUP(C189,'[23]BANCO DE DADOS'!$A$3:$F$12008,5,FALSE),""))</f>
        <v>458.54</v>
      </c>
      <c r="M189" s="138"/>
      <c r="N189" s="107">
        <f>IF($P189="","",IF($P189=1,$J$10,IF($P189=2,$J$11,IF($P189=3,$J$12,IF($P189=4,$J$13,IF($P189=5,$J$14,IF($P189=6,$J$15)))))))</f>
        <v>0</v>
      </c>
      <c r="O189" s="107">
        <f>IF($P189="","",IF($P189=1,$K$10,IF($P189=2,$K$11,IF($P189=3,$K$12,IF($P189=4,$K$13,IF($P189=5,$K$14,IF($P189=6,$K$15)))))))</f>
        <v>0</v>
      </c>
      <c r="P189" s="108">
        <v>1</v>
      </c>
      <c r="Q189" s="8">
        <f t="shared" si="101"/>
        <v>458.54</v>
      </c>
      <c r="R189" s="8">
        <f t="shared" si="101"/>
        <v>0</v>
      </c>
      <c r="S189" s="8">
        <f t="shared" si="102"/>
        <v>19258.68</v>
      </c>
      <c r="T189" s="8">
        <f t="shared" si="103"/>
        <v>0</v>
      </c>
      <c r="Z189" s="109"/>
    </row>
    <row r="190" spans="1:26" ht="33" x14ac:dyDescent="0.3">
      <c r="A190" s="46" t="s">
        <v>239</v>
      </c>
      <c r="B190" s="103" t="str">
        <f>IFERROR(VLOOKUP(C190,'[23]SINAPI MARÇO'!$A:$F,6,FALSE),IFERROR(VLOOKUP(C190,'[23]BANCO DE DADOS'!$A$3:$F$12008,2,FALSE),""))</f>
        <v>SICRO JAN / 25</v>
      </c>
      <c r="C190" s="104">
        <v>5213440</v>
      </c>
      <c r="D190" s="105" t="str">
        <f>IF(C190="","",IF(F190="","FALTA",LOOKUP($C190,'[23]E-FISCO'!$A$2:$A$12235,'[23]E-FISCO'!$B$2:$B$12235)))</f>
        <v>FALTA</v>
      </c>
      <c r="E190" s="4">
        <f>IF(C190="","",LOOKUP(C190,'[23]E-FISCO'!$A$2:$A$12235,'[23]E-FISCO'!$A$2:$A$12235))</f>
        <v>5213430</v>
      </c>
      <c r="F190" s="4" t="str">
        <f>IF(C190=E190,C190,"")</f>
        <v/>
      </c>
      <c r="G190" s="4" t="e">
        <f>IF(C190="","",LOOKUP(C190,#REF!,#REF!))</f>
        <v>#REF!</v>
      </c>
      <c r="H190" s="4" t="e">
        <f>IF(C190=G190,C190,"")</f>
        <v>#REF!</v>
      </c>
      <c r="I190" s="5" t="str">
        <f>IFERROR(VLOOKUP(C190,'[23]SINAPI MARÇO'!$A:$E,2,FALSE),IFERROR(VLOOKUP(C190,'[23]BANCO DE DADOS'!$A$3:$F$12008,3,FALSE),""))</f>
        <v>PLACA DE REGULAMENTAÇÃO EM AÇO D = 0,60 M - PELÍCULA RETRORREFLETIVA TIPO I + SI - FORNECIMENTO E IMPLANTAÇÃO</v>
      </c>
      <c r="J190" s="6" t="str">
        <f>IFERROR(VLOOKUP(C190,'[23]SINAPI MARÇO'!$A:$E,3,FALSE),IFERROR(VLOOKUP(C190,'[23]BANCO DE DADOS'!$A$3:$F$12008,4,FALSE),""))</f>
        <v>UN</v>
      </c>
      <c r="K190" s="106">
        <f>VLOOKUP(A190,'[23]MEMÓRIA LOTE SETENTRIONAL'!$1:$1048576,6,FALSE)</f>
        <v>30</v>
      </c>
      <c r="L190" s="7">
        <f>IFERROR(VLOOKUP(C190,'[23]SINAPI MARÇO'!$A:$E,4,FALSE),IFERROR(VLOOKUP(C190,'[23]BANCO DE DADOS'!$A$3:$F$12008,5,FALSE),""))</f>
        <v>265.91000000000003</v>
      </c>
      <c r="M190" s="138"/>
      <c r="N190" s="107">
        <f>IF($P190="","",IF($P190=1,$J$10,IF($P190=2,$J$11,IF($P190=3,$J$12,IF($P190=4,$J$13,IF($P190=5,$J$14,IF($P190=6,$J$15)))))))</f>
        <v>0</v>
      </c>
      <c r="O190" s="107">
        <f>IF($P190="","",IF($P190=1,$K$10,IF($P190=2,$K$11,IF($P190=3,$K$12,IF($P190=4,$K$13,IF($P190=5,$K$14,IF($P190=6,$K$15)))))))</f>
        <v>0</v>
      </c>
      <c r="P190" s="108">
        <v>1</v>
      </c>
      <c r="Q190" s="8">
        <f t="shared" si="101"/>
        <v>265.91000000000003</v>
      </c>
      <c r="R190" s="8">
        <f t="shared" si="101"/>
        <v>0</v>
      </c>
      <c r="S190" s="8">
        <f>IF($K190="","",ROUND(Q190*K190,2))</f>
        <v>7977.3</v>
      </c>
      <c r="T190" s="8">
        <f>IF($K190="","",ROUND(R190*K190,2))</f>
        <v>0</v>
      </c>
      <c r="Z190" s="109"/>
    </row>
    <row r="191" spans="1:26" ht="33" x14ac:dyDescent="0.3">
      <c r="A191" s="46" t="s">
        <v>240</v>
      </c>
      <c r="B191" s="103" t="str">
        <f>IFERROR(VLOOKUP(C191,'[23]SINAPI MARÇO'!$A:$F,6,FALSE),IFERROR(VLOOKUP(C191,'[23]BANCO DE DADOS'!$A$3:$F$12008,2,FALSE),""))</f>
        <v>SICRO JAN / 25</v>
      </c>
      <c r="C191" s="104">
        <v>5213448</v>
      </c>
      <c r="D191" s="105" t="str">
        <f>IF(C191="","",IF(F191="","FALTA",LOOKUP($C191,'[23]E-FISCO'!$A$2:$A$12235,'[23]E-FISCO'!$B$2:$B$12235)))</f>
        <v>FALTA</v>
      </c>
      <c r="E191" s="4">
        <f>IF(C191="","",LOOKUP(C191,'[23]E-FISCO'!$A$2:$A$12235,'[23]E-FISCO'!$A$2:$A$12235))</f>
        <v>5213430</v>
      </c>
      <c r="F191" s="4" t="str">
        <f>IF(C191=E191,C191,"")</f>
        <v/>
      </c>
      <c r="G191" s="4" t="e">
        <f>IF(C191="","",LOOKUP(C191,#REF!,#REF!))</f>
        <v>#REF!</v>
      </c>
      <c r="H191" s="4" t="e">
        <f>IF(C191=G191,C191,"")</f>
        <v>#REF!</v>
      </c>
      <c r="I191" s="5" t="str">
        <f>IFERROR(VLOOKUP(C191,'[23]SINAPI MARÇO'!$A:$E,2,FALSE),IFERROR(VLOOKUP(C191,'[23]BANCO DE DADOS'!$A$3:$F$12008,3,FALSE),""))</f>
        <v>PLACA DE REGULAMENTAÇÃO EM AÇO, R2 LADO 0,60 M - PELÍCULA RETRORREFLETIVA TIPO I + SI - FORNECIMENTO E IMPLANTAÇÃO</v>
      </c>
      <c r="J191" s="6" t="str">
        <f>IFERROR(VLOOKUP(C191,'[23]SINAPI MARÇO'!$A:$E,3,FALSE),IFERROR(VLOOKUP(C191,'[23]BANCO DE DADOS'!$A$3:$F$12008,4,FALSE),""))</f>
        <v>UN</v>
      </c>
      <c r="K191" s="106">
        <f>VLOOKUP(A191,'[23]MEMÓRIA LOTE SETENTRIONAL'!$1:$1048576,6,FALSE)</f>
        <v>4</v>
      </c>
      <c r="L191" s="7">
        <f>IFERROR(VLOOKUP(C191,'[23]SINAPI MARÇO'!$A:$E,4,FALSE),IFERROR(VLOOKUP(C191,'[23]BANCO DE DADOS'!$A$3:$F$12008,5,FALSE),""))</f>
        <v>181.44</v>
      </c>
      <c r="M191" s="138"/>
      <c r="N191" s="107">
        <f>IF($P191="","",IF($P191=1,$J$10,IF($P191=2,$J$11,IF($P191=3,$J$12,IF($P191=4,$J$13,IF($P191=5,$J$14,IF($P191=6,$J$15)))))))</f>
        <v>0</v>
      </c>
      <c r="O191" s="107">
        <f>IF($P191="","",IF($P191=1,$K$10,IF($P191=2,$K$11,IF($P191=3,$K$12,IF($P191=4,$K$13,IF($P191=5,$K$14,IF($P191=6,$K$15)))))))</f>
        <v>0</v>
      </c>
      <c r="P191" s="108">
        <v>1</v>
      </c>
      <c r="Q191" s="8">
        <f t="shared" si="101"/>
        <v>181.44</v>
      </c>
      <c r="R191" s="8">
        <f t="shared" si="101"/>
        <v>0</v>
      </c>
      <c r="S191" s="8">
        <f>IF($K191="","",ROUND(Q191*K191,2))</f>
        <v>725.76</v>
      </c>
      <c r="T191" s="8">
        <f>IF($K191="","",ROUND(R191*K191,2))</f>
        <v>0</v>
      </c>
      <c r="Z191" s="109"/>
    </row>
    <row r="192" spans="1:26" ht="33" x14ac:dyDescent="0.3">
      <c r="A192" s="46" t="s">
        <v>241</v>
      </c>
      <c r="B192" s="103" t="str">
        <f>IFERROR(VLOOKUP(C192,'[23]SINAPI MARÇO'!$A:$F,6,FALSE),IFERROR(VLOOKUP(C192,'[23]BANCO DE DADOS'!$A$3:$F$12008,2,FALSE),""))</f>
        <v>SICRO JAN / 25</v>
      </c>
      <c r="C192" s="104">
        <v>5213859</v>
      </c>
      <c r="D192" s="105" t="str">
        <f>IF(C192="","",IF(F192="","FALTA",LOOKUP($C192,'[23]E-FISCO'!$A$2:$A$12235,'[23]E-FISCO'!$B$2:$B$12235)))</f>
        <v>FALTA</v>
      </c>
      <c r="E192" s="4">
        <f>IF(C192="","",LOOKUP(C192,'[23]E-FISCO'!$A$2:$A$12235,'[23]E-FISCO'!$A$2:$A$12235))</f>
        <v>5213430</v>
      </c>
      <c r="F192" s="4" t="str">
        <f>IF(C192=E192,C192,"")</f>
        <v/>
      </c>
      <c r="G192" s="4" t="e">
        <f>IF(C192="","",LOOKUP(C192,#REF!,#REF!))</f>
        <v>#REF!</v>
      </c>
      <c r="H192" s="4" t="e">
        <f>IF(C192=G192,C192,"")</f>
        <v>#REF!</v>
      </c>
      <c r="I192" s="5" t="str">
        <f>IFERROR(VLOOKUP(C192,'[23]SINAPI MARÇO'!$A:$E,2,FALSE),IFERROR(VLOOKUP(C192,'[23]BANCO DE DADOS'!$A$3:$F$12008,3,FALSE),""))</f>
        <v>SUPORTE METÁLICO GALVANIZADO PARA PLACA DE REGULAMENTAÇÃO - R2 - LADO DE 0,60 M - FORNECIMENTO E IMPLANTAÇÃO</v>
      </c>
      <c r="J192" s="6" t="str">
        <f>IFERROR(VLOOKUP(C192,'[23]SINAPI MARÇO'!$A:$E,3,FALSE),IFERROR(VLOOKUP(C192,'[23]BANCO DE DADOS'!$A$3:$F$12008,4,FALSE),""))</f>
        <v>UN</v>
      </c>
      <c r="K192" s="106">
        <f>VLOOKUP(A192,'[23]MEMÓRIA LOTE SETENTRIONAL'!$1:$1048576,6,FALSE)</f>
        <v>4</v>
      </c>
      <c r="L192" s="7">
        <f>IFERROR(VLOOKUP(C192,'[23]SINAPI MARÇO'!$A:$E,4,FALSE),IFERROR(VLOOKUP(C192,'[23]BANCO DE DADOS'!$A$3:$F$12008,5,FALSE),""))</f>
        <v>453.78</v>
      </c>
      <c r="M192" s="138"/>
      <c r="N192" s="107">
        <f>IF($P192="","",IF($P192=1,$J$10,IF($P192=2,$J$11,IF($P192=3,$J$12,IF($P192=4,$J$13,IF($P192=5,$J$14,IF($P192=6,$J$15)))))))</f>
        <v>0</v>
      </c>
      <c r="O192" s="107">
        <f>IF($P192="","",IF($P192=1,$K$10,IF($P192=2,$K$11,IF($P192=3,$K$12,IF($P192=4,$K$13,IF($P192=5,$K$14,IF($P192=6,$K$15)))))))</f>
        <v>0</v>
      </c>
      <c r="P192" s="108">
        <v>1</v>
      </c>
      <c r="Q192" s="8">
        <f t="shared" si="101"/>
        <v>453.78</v>
      </c>
      <c r="R192" s="8">
        <f t="shared" si="101"/>
        <v>0</v>
      </c>
      <c r="S192" s="8">
        <f>IF($K192="","",ROUND(Q192*K192,2))</f>
        <v>1815.12</v>
      </c>
      <c r="T192" s="8">
        <f>IF($K192="","",ROUND(R192*K192,2))</f>
        <v>0</v>
      </c>
      <c r="Z192" s="109"/>
    </row>
    <row r="193" spans="1:26" ht="99" x14ac:dyDescent="0.3">
      <c r="A193" s="46" t="s">
        <v>242</v>
      </c>
      <c r="B193" s="103" t="str">
        <f>IFERROR(VLOOKUP(C193,'[23]SINAPI MARÇO'!$A:$F,6,FALSE),IFERROR(VLOOKUP(C193,'[23]BANCO DE DADOS'!$A$3:$F$12008,2,FALSE),""))</f>
        <v>COMPOSIÇÃO</v>
      </c>
      <c r="C193" s="104" t="s">
        <v>145</v>
      </c>
      <c r="D193" s="105" t="str">
        <f>IF(C193="","",IF(F193="","FALTA",LOOKUP($C193,'[23]E-FISCO'!$A$2:$A$12235,'[23]E-FISCO'!$B$2:$B$12235)))</f>
        <v>FALTA</v>
      </c>
      <c r="E193" s="4" t="str">
        <f>IF(C193="","",LOOKUP(C193,'[23]E-FISCO'!$A$2:$A$12235,'[23]E-FISCO'!$A$2:$A$12235))</f>
        <v>A9372</v>
      </c>
      <c r="F193" s="4" t="str">
        <f>IF(C193=E193,C193,"")</f>
        <v/>
      </c>
      <c r="G193" s="4" t="e">
        <f>IF(C193="","",LOOKUP(C193,#REF!,#REF!))</f>
        <v>#REF!</v>
      </c>
      <c r="H193" s="4" t="e">
        <f>IF(C193=G193,C193,"")</f>
        <v>#REF!</v>
      </c>
      <c r="I193" s="5" t="str">
        <f>IFERROR(VLOOKUP(C193,'[23]SINAPI MARÇO'!$A:$E,2,FALSE),IFERROR(VLOOKUP(C193,'[23]BANCO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6" t="str">
        <f>IFERROR(VLOOKUP(C193,'[23]SINAPI MARÇO'!$A:$E,3,FALSE),IFERROR(VLOOKUP(C193,'[23]BANCO DE DADOS'!$A$3:$F$12008,4,FALSE),""))</f>
        <v>UN</v>
      </c>
      <c r="K193" s="106">
        <f>VLOOKUP(A193,'[23]MEMÓRIA LOTE SETENTRIONAL'!$1:$1048576,6,FALSE)</f>
        <v>10</v>
      </c>
      <c r="L193" s="7">
        <f>IFERROR(VLOOKUP(C193,'[23]SINAPI MARÇO'!$A:$E,4,FALSE),IFERROR(VLOOKUP(C193,'[23]BANCO DE DADOS'!$A$3:$F$12008,5,FALSE),""))</f>
        <v>850.72</v>
      </c>
      <c r="M193" s="138"/>
      <c r="N193" s="107">
        <f>IF($P193="","",IF($P193=1,$J$10,IF($P193=2,$J$11,IF($P193=3,$J$12,IF($P193=4,$J$13,IF($P193=5,$J$14,IF($P193=6,$J$15)))))))</f>
        <v>0</v>
      </c>
      <c r="O193" s="107">
        <f>IF($P193="","",IF($P193=1,$K$10,IF($P193=2,$K$11,IF($P193=3,$K$12,IF($P193=4,$K$13,IF($P193=5,$K$14,IF($P193=6,$K$15)))))))</f>
        <v>0</v>
      </c>
      <c r="P193" s="108">
        <v>1</v>
      </c>
      <c r="Q193" s="8">
        <f t="shared" si="101"/>
        <v>850.72</v>
      </c>
      <c r="R193" s="8">
        <f t="shared" si="101"/>
        <v>0</v>
      </c>
      <c r="S193" s="8">
        <f>IF($K193="","",ROUND(Q193*K193,2))</f>
        <v>8507.2000000000007</v>
      </c>
      <c r="T193" s="8">
        <f>IF($K193="","",ROUND(R193*K193,2))</f>
        <v>0</v>
      </c>
      <c r="Z193" s="109"/>
    </row>
    <row r="194" spans="1:26" ht="99" x14ac:dyDescent="0.3">
      <c r="A194" s="46" t="s">
        <v>243</v>
      </c>
      <c r="B194" s="103" t="str">
        <f>IFERROR(VLOOKUP(C194,'[23]SINAPI MARÇO'!$A:$F,6,FALSE),IFERROR(VLOOKUP(C194,'[23]BANCO DE DADOS'!$A$3:$F$12008,2,FALSE),""))</f>
        <v>COMPOSIÇÃO</v>
      </c>
      <c r="C194" s="104" t="s">
        <v>147</v>
      </c>
      <c r="D194" s="105" t="str">
        <f>IF(C194="","",IF(F194="","FALTA",LOOKUP($C194,'[23]E-FISCO'!$A$2:$A$12235,'[23]E-FISCO'!$B$2:$B$12235)))</f>
        <v>FALTA</v>
      </c>
      <c r="E194" s="4" t="str">
        <f>IF(C194="","",LOOKUP(C194,'[23]E-FISCO'!$A$2:$A$12235,'[23]E-FISCO'!$A$2:$A$12235))</f>
        <v>A9372</v>
      </c>
      <c r="F194" s="4" t="str">
        <f>IF(C194=E194,C194,"")</f>
        <v/>
      </c>
      <c r="G194" s="4" t="e">
        <f>IF(C194="","",LOOKUP(C194,#REF!,#REF!))</f>
        <v>#REF!</v>
      </c>
      <c r="H194" s="4" t="e">
        <f>IF(C194=G194,C194,"")</f>
        <v>#REF!</v>
      </c>
      <c r="I194" s="5" t="str">
        <f>IFERROR(VLOOKUP(C194,'[23]SINAPI MARÇO'!$A:$E,2,FALSE),IFERROR(VLOOKUP(C194,'[23]BANCO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6" t="str">
        <f>IFERROR(VLOOKUP(C194,'[23]SINAPI MARÇO'!$A:$E,3,FALSE),IFERROR(VLOOKUP(C194,'[23]BANCO DE DADOS'!$A$3:$F$12008,4,FALSE),""))</f>
        <v>UN</v>
      </c>
      <c r="K194" s="106">
        <f>VLOOKUP(A194,'[23]MEMÓRIA LOTE SETENTRIONAL'!$1:$1048576,6,FALSE)</f>
        <v>15</v>
      </c>
      <c r="L194" s="7">
        <f>IFERROR(VLOOKUP(C194,'[23]SINAPI MARÇO'!$A:$E,4,FALSE),IFERROR(VLOOKUP(C194,'[23]BANCO DE DADOS'!$A$3:$F$12008,5,FALSE),""))</f>
        <v>805.14</v>
      </c>
      <c r="M194" s="138"/>
      <c r="N194" s="107">
        <f>IF($P194="","",IF($P194=1,$J$10,IF($P194=2,$J$11,IF($P194=3,$J$12,IF($P194=4,$J$13,IF($P194=5,$J$14,IF($P194=6,$J$15)))))))</f>
        <v>0</v>
      </c>
      <c r="O194" s="107">
        <f>IF($P194="","",IF($P194=1,$K$10,IF($P194=2,$K$11,IF($P194=3,$K$12,IF($P194=4,$K$13,IF($P194=5,$K$14,IF($P194=6,$K$15)))))))</f>
        <v>0</v>
      </c>
      <c r="P194" s="108">
        <v>1</v>
      </c>
      <c r="Q194" s="8">
        <f t="shared" si="101"/>
        <v>805.14</v>
      </c>
      <c r="R194" s="8">
        <f t="shared" si="101"/>
        <v>0</v>
      </c>
      <c r="S194" s="8">
        <f>IF($K194="","",ROUND(Q194*K194,2))</f>
        <v>12077.1</v>
      </c>
      <c r="T194" s="8">
        <f>IF($K194="","",ROUND(R194*K194,2))</f>
        <v>0</v>
      </c>
      <c r="Z194" s="109"/>
    </row>
    <row r="195" spans="1:26" x14ac:dyDescent="0.25">
      <c r="A195" s="97" t="s">
        <v>244</v>
      </c>
      <c r="B195" s="97"/>
      <c r="C195" s="98"/>
      <c r="D195" s="99"/>
      <c r="E195" s="99"/>
      <c r="F195" s="99"/>
      <c r="G195" s="99"/>
      <c r="H195" s="99"/>
      <c r="I195" s="3" t="s">
        <v>155</v>
      </c>
      <c r="J195" s="99"/>
      <c r="K195" s="100"/>
      <c r="L195" s="101"/>
      <c r="M195" s="139"/>
      <c r="N195" s="99"/>
      <c r="O195" s="99"/>
      <c r="P195" s="99"/>
      <c r="Q195" s="99"/>
      <c r="R195" s="99"/>
      <c r="S195" s="102">
        <f>SUM(S196:S207)</f>
        <v>126373.48</v>
      </c>
      <c r="T195" s="102">
        <f>SUM(T196:T207)</f>
        <v>0</v>
      </c>
      <c r="Z195" s="109"/>
    </row>
    <row r="196" spans="1:26" x14ac:dyDescent="0.3">
      <c r="A196" s="46" t="s">
        <v>245</v>
      </c>
      <c r="B196" s="103" t="str">
        <f>IFERROR(VLOOKUP(C196,'[23]SINAPI MARÇO'!$A:$F,6,FALSE),IFERROR(VLOOKUP(C196,'[23]BANCO DE DADOS'!$A$3:$F$12008,2,FALSE),""))</f>
        <v>SINAPI-I MARCO 2025</v>
      </c>
      <c r="C196" s="104">
        <v>10848</v>
      </c>
      <c r="D196" s="105" t="str">
        <f>IF(C196="","",IF(F196="","FALTA",LOOKUP($C196,'[23]E-FISCO'!$A$2:$A$12235,'[23]E-FISCO'!$B$2:$B$12235)))</f>
        <v>FALTA</v>
      </c>
      <c r="E196" s="4">
        <f>IF(C196="","",LOOKUP(C196,'[23]E-FISCO'!$A$2:$A$12235,'[23]E-FISCO'!$A$2:$A$12235))</f>
        <v>10779</v>
      </c>
      <c r="F196" s="4" t="str">
        <f t="shared" ref="F196:F203" si="104">IF(C196=E196,C196,"")</f>
        <v/>
      </c>
      <c r="G196" s="4" t="e">
        <f>IF(C196="","",LOOKUP(C196,#REF!,#REF!))</f>
        <v>#REF!</v>
      </c>
      <c r="H196" s="4" t="e">
        <f t="shared" ref="H196:H203" si="105">IF(C196=G196,C196,"")</f>
        <v>#REF!</v>
      </c>
      <c r="I196" s="10" t="str">
        <f>IFERROR(VLOOKUP(C196,'[23]SINAPI MARÇO'!$A:$E,2,FALSE),IFERROR(VLOOKUP(C196,'[23]BANCO DE DADOS'!$A$3:$F$12008,3,FALSE),""))</f>
        <v>PLACA DE INAUGURACAO METALICA, *40* CM X *60* CM</v>
      </c>
      <c r="J196" s="6" t="str">
        <f>IFERROR(VLOOKUP(C196,'[23]SINAPI MARÇO'!$A:$E,3,FALSE),IFERROR(VLOOKUP(C196,'[23]BANCO DE DADOS'!$A$3:$F$12008,4,FALSE),""))</f>
        <v>UN</v>
      </c>
      <c r="K196" s="106">
        <f>VLOOKUP(A196,'[23]MEMÓRIA LOTE SETENTRIONAL'!$1:$1048576,6,FALSE)</f>
        <v>19</v>
      </c>
      <c r="L196" s="7">
        <f>IFERROR(VLOOKUP(C196,'[23]SINAPI MARÇO'!$A:$E,4,FALSE),IFERROR(VLOOKUP(C196,'[23]BANCO DE DADOS'!$A$3:$F$12008,5,FALSE),""))</f>
        <v>1206.01</v>
      </c>
      <c r="M196" s="138"/>
      <c r="N196" s="107">
        <f>IF($P196="","",IF($P196=1,$J$10,IF($P196=2,$J$11,IF($P196=3,$J$12,IF($P196=4,$J$13,IF($P196=5,$J$14,IF($P196=6,$J$15)))))))</f>
        <v>0</v>
      </c>
      <c r="O196" s="107">
        <f>IF($P196="","",IF($P196=1,$K$10,IF($P196=2,$K$11,IF($P196=3,$K$12,IF($P196=4,$K$13,IF($P196=5,$K$14,IF($P196=6,$K$15)))))))</f>
        <v>0</v>
      </c>
      <c r="P196" s="108">
        <v>5</v>
      </c>
      <c r="Q196" s="8">
        <f t="shared" ref="Q196:R207" si="106">IF($K196="","",ROUND((L196*N196)+L196,2))</f>
        <v>1206.01</v>
      </c>
      <c r="R196" s="8">
        <f t="shared" si="106"/>
        <v>0</v>
      </c>
      <c r="S196" s="8">
        <f t="shared" ref="S196:S203" si="107">IF($K196="","",ROUND(Q196*K196,2))</f>
        <v>22914.19</v>
      </c>
      <c r="T196" s="8">
        <f t="shared" ref="T196:T203" si="108">IF($K196="","",ROUND(R196*K196,2))</f>
        <v>0</v>
      </c>
      <c r="Z196" s="109"/>
    </row>
    <row r="197" spans="1:26" ht="49.5" x14ac:dyDescent="0.3">
      <c r="A197" s="46" t="s">
        <v>246</v>
      </c>
      <c r="B197" s="103" t="str">
        <f>IFERROR(VLOOKUP(C197,'[23]SINAPI MARÇO'!$A:$F,6,FALSE),IFERROR(VLOOKUP(C197,'[23]BANCO DE DADOS'!$A$3:$F$12008,2,FALSE),""))</f>
        <v>SICRO JAN / 25</v>
      </c>
      <c r="C197" s="104">
        <v>5213834</v>
      </c>
      <c r="D197" s="105" t="str">
        <f>IF(C197="","",IF(F197="","FALTA",LOOKUP($C197,'[23]E-FISCO'!$A$2:$A$12235,'[23]E-FISCO'!$B$2:$B$12235)))</f>
        <v>FALTA</v>
      </c>
      <c r="E197" s="4">
        <f>IF(C197="","",LOOKUP(C197,'[23]E-FISCO'!$A$2:$A$12235,'[23]E-FISCO'!$A$2:$A$12235))</f>
        <v>5213430</v>
      </c>
      <c r="F197" s="4" t="str">
        <f t="shared" si="104"/>
        <v/>
      </c>
      <c r="G197" s="4" t="e">
        <f>IF(C197="","",LOOKUP(C197,#REF!,#REF!))</f>
        <v>#REF!</v>
      </c>
      <c r="H197" s="4" t="e">
        <f t="shared" si="105"/>
        <v>#REF!</v>
      </c>
      <c r="I197" s="10" t="str">
        <f>IFERROR(VLOOKUP(C197,'[23]SINAPI MARÇO'!$A:$E,2,FALSE),IFERROR(VLOOKUP(C197,'[23]BANCO DE DADOS'!$A$3:$F$12008,3,FALSE),""))</f>
        <v>BARREIRA PLÁSTICA PARA CANALIZAÇÃO DE TRÂNSITO - 60 X 45 X 60 CM - UTILIZAÇÃO DE 600 CICLOS - FORNECIMENTO, 01 IMPLANTAÇÃO E 01 RETIRADA DIÁRIA</v>
      </c>
      <c r="J197" s="6" t="str">
        <f>IFERROR(VLOOKUP(C197,'[23]SINAPI MARÇO'!$A:$E,3,FALSE),IFERROR(VLOOKUP(C197,'[23]BANCO DE DADOS'!$A$3:$F$12008,4,FALSE),""))</f>
        <v>UN.DIA</v>
      </c>
      <c r="K197" s="106">
        <f>VLOOKUP(A197,'[23]MEMÓRIA LOTE SETENTRIONAL'!$1:$1048576,6,FALSE)</f>
        <v>968</v>
      </c>
      <c r="L197" s="7">
        <f>IFERROR(VLOOKUP(C197,'[23]SINAPI MARÇO'!$A:$E,4,FALSE),IFERROR(VLOOKUP(C197,'[23]BANCO DE DADOS'!$A$3:$F$12008,5,FALSE),""))</f>
        <v>6.55</v>
      </c>
      <c r="M197" s="138"/>
      <c r="N197" s="107">
        <f>IF($P197="","",IF($P197=1,$J$10,IF($P197=2,$J$11,IF($P197=3,$J$12,IF($P197=4,$J$13,IF($P197=5,$J$14,IF($P197=6,$J$15)))))))</f>
        <v>0</v>
      </c>
      <c r="O197" s="107">
        <f>IF($P197="","",IF($P197=1,$K$10,IF($P197=2,$K$11,IF($P197=3,$K$12,IF($P197=4,$K$13,IF($P197=5,$K$14,IF($P197=6,$K$15)))))))</f>
        <v>0</v>
      </c>
      <c r="P197" s="108">
        <v>1</v>
      </c>
      <c r="Q197" s="8">
        <f t="shared" si="106"/>
        <v>6.55</v>
      </c>
      <c r="R197" s="8">
        <f t="shared" si="106"/>
        <v>0</v>
      </c>
      <c r="S197" s="8">
        <f t="shared" si="107"/>
        <v>6340.4</v>
      </c>
      <c r="T197" s="8">
        <f t="shared" si="108"/>
        <v>0</v>
      </c>
      <c r="Z197" s="109"/>
    </row>
    <row r="198" spans="1:26" ht="49.5" x14ac:dyDescent="0.3">
      <c r="A198" s="46" t="s">
        <v>247</v>
      </c>
      <c r="B198" s="103" t="str">
        <f>IFERROR(VLOOKUP(C198,'[23]SINAPI MARÇO'!$A:$F,6,FALSE),IFERROR(VLOOKUP(C198,'[23]BANCO DE DADOS'!$A$3:$F$12008,2,FALSE),""))</f>
        <v>SICRO JAN / 25</v>
      </c>
      <c r="C198" s="104">
        <v>5213838</v>
      </c>
      <c r="D198" s="105" t="str">
        <f>IF(C198="","",IF(F198="","FALTA",LOOKUP($C198,'[23]E-FISCO'!$A$2:$A$12235,'[23]E-FISCO'!$B$2:$B$12235)))</f>
        <v>FALTA</v>
      </c>
      <c r="E198" s="4">
        <f>IF(C198="","",LOOKUP(C198,'[23]E-FISCO'!$A$2:$A$12235,'[23]E-FISCO'!$A$2:$A$12235))</f>
        <v>5213430</v>
      </c>
      <c r="F198" s="4" t="str">
        <f t="shared" si="104"/>
        <v/>
      </c>
      <c r="G198" s="4" t="e">
        <f>IF(C198="","",LOOKUP(C198,#REF!,#REF!))</f>
        <v>#REF!</v>
      </c>
      <c r="H198" s="4" t="e">
        <f t="shared" si="105"/>
        <v>#REF!</v>
      </c>
      <c r="I198" s="10" t="str">
        <f>IFERROR(VLOOKUP(C198,'[23]SINAPI MARÇO'!$A:$E,2,FALSE),IFERROR(VLOOKUP(C198,'[23]BANCO DE DADOS'!$A$3:$F$12008,3,FALSE),""))</f>
        <v>CILINDRO CANALIZADOR DE TRÁFEGO COM BASE QUADRADA DE 111 X 56 X 56 CM - UTILIZAÇÃO DE 600 CICLOS - FORNECIMENTO, 01 IMPLANTAÇÃO E 01 RETIRADA DIÁRIA</v>
      </c>
      <c r="J198" s="6" t="str">
        <f>IFERROR(VLOOKUP(C198,'[23]SINAPI MARÇO'!$A:$E,3,FALSE),IFERROR(VLOOKUP(C198,'[23]BANCO DE DADOS'!$A$3:$F$12008,4,FALSE),""))</f>
        <v>UN.DIA</v>
      </c>
      <c r="K198" s="106">
        <f>VLOOKUP(A198,'[23]MEMÓRIA LOTE SETENTRIONAL'!$1:$1048576,6,FALSE)</f>
        <v>968</v>
      </c>
      <c r="L198" s="7">
        <f>IFERROR(VLOOKUP(C198,'[23]SINAPI MARÇO'!$A:$E,4,FALSE),IFERROR(VLOOKUP(C198,'[23]BANCO DE DADOS'!$A$3:$F$12008,5,FALSE),""))</f>
        <v>4.47</v>
      </c>
      <c r="M198" s="138"/>
      <c r="N198" s="107">
        <f>IF($P198="","",IF($P198=1,$J$10,IF($P198=2,$J$11,IF($P198=3,$J$12,IF($P198=4,$J$13,IF($P198=5,$J$14,IF($P198=6,$J$15)))))))</f>
        <v>0</v>
      </c>
      <c r="O198" s="107">
        <f>IF($P198="","",IF($P198=1,$K$10,IF($P198=2,$K$11,IF($P198=3,$K$12,IF($P198=4,$K$13,IF($P198=5,$K$14,IF($P198=6,$K$15)))))))</f>
        <v>0</v>
      </c>
      <c r="P198" s="108">
        <v>1</v>
      </c>
      <c r="Q198" s="8">
        <f t="shared" si="106"/>
        <v>4.47</v>
      </c>
      <c r="R198" s="8">
        <f t="shared" si="106"/>
        <v>0</v>
      </c>
      <c r="S198" s="8">
        <f t="shared" si="107"/>
        <v>4326.96</v>
      </c>
      <c r="T198" s="8">
        <f t="shared" si="108"/>
        <v>0</v>
      </c>
      <c r="Z198" s="109"/>
    </row>
    <row r="199" spans="1:26" ht="33" x14ac:dyDescent="0.3">
      <c r="A199" s="46" t="s">
        <v>248</v>
      </c>
      <c r="B199" s="103" t="str">
        <f>IFERROR(VLOOKUP(C199,'[23]SINAPI MARÇO'!$A:$F,6,FALSE),IFERROR(VLOOKUP(C199,'[23]BANCO DE DADOS'!$A$3:$F$12008,2,FALSE),""))</f>
        <v>SINAPI MARÇO 2025</v>
      </c>
      <c r="C199" s="104">
        <v>104790</v>
      </c>
      <c r="D199" s="105" t="str">
        <f>IF(C199="","",IF(F199="","FALTA",LOOKUP($C199,'[23]E-FISCO'!$A$2:$A$12235,'[23]E-FISCO'!$B$2:$B$12235)))</f>
        <v>581710 - 2</v>
      </c>
      <c r="E199" s="4">
        <f>IF(C199="","",LOOKUP(C199,'[23]E-FISCO'!$A$2:$A$12235,'[23]E-FISCO'!$A$2:$A$12235))</f>
        <v>104790</v>
      </c>
      <c r="F199" s="4">
        <f t="shared" si="104"/>
        <v>104790</v>
      </c>
      <c r="G199" s="4" t="e">
        <f>IF(C199="","",LOOKUP(C199,#REF!,#REF!))</f>
        <v>#REF!</v>
      </c>
      <c r="H199" s="4" t="e">
        <f t="shared" si="105"/>
        <v>#REF!</v>
      </c>
      <c r="I199" s="10" t="str">
        <f>IFERROR(VLOOKUP(C199,'[23]SINAPI MARÇO'!$A:$E,2,FALSE),IFERROR(VLOOKUP(C199,'[23]BANCO DE DADOS'!$A$3:$F$12008,3,FALSE),""))</f>
        <v>DEMOLIÇÃO DE PISO DE CONCRETO SIMPLES, DE FORMA MECANIZADA COM MARTELETE, SEM REAPROVEITAMENTO. AF_09/2023</v>
      </c>
      <c r="J199" s="6" t="str">
        <f>IFERROR(VLOOKUP(C199,'[23]SINAPI MARÇO'!$A:$E,3,FALSE),IFERROR(VLOOKUP(C199,'[23]BANCO DE DADOS'!$A$3:$F$12008,4,FALSE),""))</f>
        <v>M3</v>
      </c>
      <c r="K199" s="106">
        <f>VLOOKUP(A199,'[23]MEMÓRIA LOTE SETENTRIONAL'!$1:$1048576,6,FALSE)</f>
        <v>5.15</v>
      </c>
      <c r="L199" s="7">
        <f>IFERROR(VLOOKUP(C199,'[23]SINAPI MARÇO'!$A:$E,4,FALSE),IFERROR(VLOOKUP(C199,'[23]BANCO DE DADOS'!$A$3:$F$12008,5,FALSE),""))</f>
        <v>102.13</v>
      </c>
      <c r="M199" s="138"/>
      <c r="N199" s="107">
        <f>IF($P199="","",IF($P199=1,$J$10,IF($P199=2,$J$11,IF($P199=3,$J$12,IF($P199=4,$J$13,IF($P199=5,$J$14,IF($P199=6,$J$15)))))))</f>
        <v>0</v>
      </c>
      <c r="O199" s="107">
        <f>IF($P199="","",IF($P199=1,$K$10,IF($P199=2,$K$11,IF($P199=3,$K$12,IF($P199=4,$K$13,IF($P199=5,$K$14,IF($P199=6,$K$15)))))))</f>
        <v>0</v>
      </c>
      <c r="P199" s="108">
        <v>1</v>
      </c>
      <c r="Q199" s="8">
        <f t="shared" si="106"/>
        <v>102.13</v>
      </c>
      <c r="R199" s="8">
        <f t="shared" si="106"/>
        <v>0</v>
      </c>
      <c r="S199" s="8">
        <f t="shared" si="107"/>
        <v>525.97</v>
      </c>
      <c r="T199" s="8">
        <f t="shared" si="108"/>
        <v>0</v>
      </c>
      <c r="Z199" s="109"/>
    </row>
    <row r="200" spans="1:26" ht="33" x14ac:dyDescent="0.3">
      <c r="A200" s="46" t="s">
        <v>249</v>
      </c>
      <c r="B200" s="103" t="str">
        <f>IFERROR(VLOOKUP(C200,'[23]SINAPI MARÇO'!$A:$F,6,FALSE),IFERROR(VLOOKUP(C200,'[23]BANCO DE DADOS'!$A$3:$F$12008,2,FALSE),""))</f>
        <v>SICRO JAN / 25</v>
      </c>
      <c r="C200" s="104">
        <v>5219544</v>
      </c>
      <c r="D200" s="105" t="str">
        <f>IF(C200="","",IF(F200="","FALTA",LOOKUP($C200,'[23]E-FISCO'!$A$2:$A$12235,'[23]E-FISCO'!$B$2:$B$12235)))</f>
        <v>FALTA</v>
      </c>
      <c r="E200" s="4">
        <f>IF(C200="","",LOOKUP(C200,'[23]E-FISCO'!$A$2:$A$12235,'[23]E-FISCO'!$A$2:$A$12235))</f>
        <v>5214012</v>
      </c>
      <c r="F200" s="4" t="str">
        <f t="shared" si="104"/>
        <v/>
      </c>
      <c r="G200" s="4" t="e">
        <f>IF(C200="","",LOOKUP(C200,#REF!,#REF!))</f>
        <v>#REF!</v>
      </c>
      <c r="H200" s="4" t="e">
        <f t="shared" si="105"/>
        <v>#REF!</v>
      </c>
      <c r="I200" s="10" t="str">
        <f>IFERROR(VLOOKUP(C200,'[23]SINAPI MARÇO'!$A:$E,2,FALSE),IFERROR(VLOOKUP(C200,'[23]BANCO DE DADOS'!$A$3:$F$12008,3,FALSE),""))</f>
        <v>CAVALETE EM PERFIL METÁLICO PARA PLACA DE SINALIZAÇÃO - 1,00 M X 1,00 M - CONFECÇÃO</v>
      </c>
      <c r="J200" s="6" t="str">
        <f>IFERROR(VLOOKUP(C200,'[23]SINAPI MARÇO'!$A:$E,3,FALSE),IFERROR(VLOOKUP(C200,'[23]BANCO DE DADOS'!$A$3:$F$12008,4,FALSE),""))</f>
        <v>UN</v>
      </c>
      <c r="K200" s="106">
        <f>VLOOKUP(A200,'[23]MEMÓRIA LOTE SETENTRIONAL'!$1:$1048576,6,FALSE)</f>
        <v>24</v>
      </c>
      <c r="L200" s="7">
        <f>IFERROR(VLOOKUP(C200,'[23]SINAPI MARÇO'!$A:$E,4,FALSE),IFERROR(VLOOKUP(C200,'[23]BANCO DE DADOS'!$A$3:$F$12008,5,FALSE),""))</f>
        <v>226.31</v>
      </c>
      <c r="M200" s="138"/>
      <c r="N200" s="107">
        <f>IF($P200="","",IF($P200=1,$J$10,IF($P200=2,$J$11,IF($P200=3,$J$12,IF($P200=4,$J$13,IF($P200=5,$J$14,IF($P200=6,$J$15)))))))</f>
        <v>0</v>
      </c>
      <c r="O200" s="107">
        <f>IF($P200="","",IF($P200=1,$K$10,IF($P200=2,$K$11,IF($P200=3,$K$12,IF($P200=4,$K$13,IF($P200=5,$K$14,IF($P200=6,$K$15)))))))</f>
        <v>0</v>
      </c>
      <c r="P200" s="108">
        <v>1</v>
      </c>
      <c r="Q200" s="8">
        <f t="shared" si="106"/>
        <v>226.31</v>
      </c>
      <c r="R200" s="8">
        <f t="shared" si="106"/>
        <v>0</v>
      </c>
      <c r="S200" s="8">
        <f t="shared" si="107"/>
        <v>5431.44</v>
      </c>
      <c r="T200" s="8">
        <f t="shared" si="108"/>
        <v>0</v>
      </c>
      <c r="Z200" s="109"/>
    </row>
    <row r="201" spans="1:26" ht="33" x14ac:dyDescent="0.3">
      <c r="A201" s="46" t="s">
        <v>250</v>
      </c>
      <c r="B201" s="103" t="str">
        <f>IFERROR(VLOOKUP(C201,'[23]SINAPI MARÇO'!$A:$F,6,FALSE),IFERROR(VLOOKUP(C201,'[23]BANCO DE DADOS'!$A$3:$F$12008,2,FALSE),""))</f>
        <v>SICRO JAN / 25</v>
      </c>
      <c r="C201" s="104">
        <v>5213417</v>
      </c>
      <c r="D201" s="105" t="str">
        <f>IF(C201="","",IF(F201="","FALTA",LOOKUP($C201,'[23]E-FISCO'!$A$2:$A$12235,'[23]E-FISCO'!$B$2:$B$12235)))</f>
        <v>FALTA</v>
      </c>
      <c r="E201" s="4">
        <f>IF(C201="","",LOOKUP(C201,'[23]E-FISCO'!$A$2:$A$12235,'[23]E-FISCO'!$A$2:$A$12235))</f>
        <v>4915777</v>
      </c>
      <c r="F201" s="4" t="str">
        <f t="shared" si="104"/>
        <v/>
      </c>
      <c r="G201" s="4" t="e">
        <f>IF(C201="","",LOOKUP(C201,#REF!,#REF!))</f>
        <v>#REF!</v>
      </c>
      <c r="H201" s="4" t="e">
        <f t="shared" si="105"/>
        <v>#REF!</v>
      </c>
      <c r="I201" s="10" t="str">
        <f>IFERROR(VLOOKUP(C201,'[23]SINAPI MARÇO'!$A:$E,2,FALSE),IFERROR(VLOOKUP(C201,'[23]BANCO DE DADOS'!$A$3:$F$12008,3,FALSE),""))</f>
        <v>PLACA EM AÇO Nº 16 GALVANIZADO COM PELÍCULA RETRORREFLETIVA TIPO I + III - CONFECÇÃO</v>
      </c>
      <c r="J201" s="6" t="str">
        <f>IFERROR(VLOOKUP(C201,'[23]SINAPI MARÇO'!$A:$E,3,FALSE),IFERROR(VLOOKUP(C201,'[23]BANCO DE DADOS'!$A$3:$F$12008,4,FALSE),""))</f>
        <v>M²</v>
      </c>
      <c r="K201" s="106">
        <f>VLOOKUP(A201,'[23]MEMÓRIA LOTE SETENTRIONAL'!$1:$1048576,6,FALSE)</f>
        <v>19.2</v>
      </c>
      <c r="L201" s="7">
        <f>IFERROR(VLOOKUP(C201,'[23]SINAPI MARÇO'!$A:$E,4,FALSE),IFERROR(VLOOKUP(C201,'[23]BANCO DE DADOS'!$A$3:$F$12008,5,FALSE),""))</f>
        <v>454.95</v>
      </c>
      <c r="M201" s="138"/>
      <c r="N201" s="107">
        <f>IF($P201="","",IF($P201=1,$J$10,IF($P201=2,$J$11,IF($P201=3,$J$12,IF($P201=4,$J$13,IF($P201=5,$J$14,IF($P201=6,$J$15)))))))</f>
        <v>0</v>
      </c>
      <c r="O201" s="107">
        <f>IF($P201="","",IF($P201=1,$K$10,IF($P201=2,$K$11,IF($P201=3,$K$12,IF($P201=4,$K$13,IF($P201=5,$K$14,IF($P201=6,$K$15)))))))</f>
        <v>0</v>
      </c>
      <c r="P201" s="108">
        <v>1</v>
      </c>
      <c r="Q201" s="8">
        <f t="shared" si="106"/>
        <v>454.95</v>
      </c>
      <c r="R201" s="8">
        <f t="shared" si="106"/>
        <v>0</v>
      </c>
      <c r="S201" s="8">
        <f t="shared" si="107"/>
        <v>8735.0400000000009</v>
      </c>
      <c r="T201" s="8">
        <f t="shared" si="108"/>
        <v>0</v>
      </c>
      <c r="Z201" s="109"/>
    </row>
    <row r="202" spans="1:26" ht="49.5" x14ac:dyDescent="0.3">
      <c r="A202" s="46" t="s">
        <v>251</v>
      </c>
      <c r="B202" s="103" t="str">
        <f>IFERROR(VLOOKUP(C202,'[23]SINAPI MARÇO'!$A:$F,6,FALSE),IFERROR(VLOOKUP(C202,'[23]BANCO DE DADOS'!$A$3:$F$12008,2,FALSE),""))</f>
        <v>SICRO JAN / 25</v>
      </c>
      <c r="C202" s="104">
        <v>5502972</v>
      </c>
      <c r="D202" s="105" t="str">
        <f>IF(C202="","",IF(F202="","FALTA",LOOKUP($C202,'[23]E-FISCO'!$A$2:$A$12235,'[23]E-FISCO'!$B$2:$B$12235)))</f>
        <v>FALTA</v>
      </c>
      <c r="E202" s="4">
        <f>IF(C202="","",LOOKUP(C202,'[23]E-FISCO'!$A$2:$A$12235,'[23]E-FISCO'!$A$2:$A$12235))</f>
        <v>5502115</v>
      </c>
      <c r="F202" s="4" t="str">
        <f t="shared" si="104"/>
        <v/>
      </c>
      <c r="G202" s="4" t="e">
        <f>IF(C202="","",LOOKUP(C202,#REF!,#REF!))</f>
        <v>#REF!</v>
      </c>
      <c r="H202" s="4" t="e">
        <f t="shared" si="105"/>
        <v>#REF!</v>
      </c>
      <c r="I202" s="10" t="str">
        <f>IFERROR(VLOOKUP(C202,'[23]SINAPI MARÇO'!$A:$E,2,FALSE),IFERROR(VLOOKUP(C202,'[23]BANCO DE DADOS'!$A$3:$F$12008,3,FALSE),""))</f>
        <v>ESCAVAÇÃO DE VALA EM MATERIAL DE 3ª CATEGORIA - RESISTÊNCIA À COMPRESSÃO ACIMA DE 110 MPA - COM ESCAVADEIRA E ROMPEDOR HIDRÁULICO 1.700 KG</v>
      </c>
      <c r="J202" s="6" t="str">
        <f>IFERROR(VLOOKUP(C202,'[23]SINAPI MARÇO'!$A:$E,3,FALSE),IFERROR(VLOOKUP(C202,'[23]BANCO DE DADOS'!$A$3:$F$12008,4,FALSE),""))</f>
        <v>M³</v>
      </c>
      <c r="K202" s="106">
        <f>VLOOKUP(A202,'[23]MEMÓRIA LOTE SETENTRIONAL'!$1:$1048576,6,FALSE)</f>
        <v>4.17</v>
      </c>
      <c r="L202" s="7">
        <f>IFERROR(VLOOKUP(C202,'[23]SINAPI MARÇO'!$A:$E,4,FALSE),IFERROR(VLOOKUP(C202,'[23]BANCO DE DADOS'!$A$3:$F$12008,5,FALSE),""))</f>
        <v>204.42</v>
      </c>
      <c r="M202" s="138"/>
      <c r="N202" s="107">
        <f>IF($P202="","",IF($P202=1,$J$10,IF($P202=2,$J$11,IF($P202=3,$J$12,IF($P202=4,$J$13,IF($P202=5,$J$14,IF($P202=6,$J$15)))))))</f>
        <v>0</v>
      </c>
      <c r="O202" s="107">
        <f>IF($P202="","",IF($P202=1,$K$10,IF($P202=2,$K$11,IF($P202=3,$K$12,IF($P202=4,$K$13,IF($P202=5,$K$14,IF($P202=6,$K$15)))))))</f>
        <v>0</v>
      </c>
      <c r="P202" s="108">
        <v>1</v>
      </c>
      <c r="Q202" s="8">
        <f t="shared" si="106"/>
        <v>204.42</v>
      </c>
      <c r="R202" s="8">
        <f t="shared" si="106"/>
        <v>0</v>
      </c>
      <c r="S202" s="8">
        <f t="shared" si="107"/>
        <v>852.43</v>
      </c>
      <c r="T202" s="8">
        <f t="shared" si="108"/>
        <v>0</v>
      </c>
      <c r="Z202" s="109"/>
    </row>
    <row r="203" spans="1:26" ht="49.5" x14ac:dyDescent="0.3">
      <c r="A203" s="46" t="s">
        <v>252</v>
      </c>
      <c r="B203" s="103" t="str">
        <f>IFERROR(VLOOKUP(C203,'[23]SINAPI MARÇO'!$A:$F,6,FALSE),IFERROR(VLOOKUP(C203,'[23]BANCO DE DADOS'!$A$3:$F$12008,2,FALSE),""))</f>
        <v>SINAPI MARÇO 2025</v>
      </c>
      <c r="C203" s="104">
        <v>103310</v>
      </c>
      <c r="D203" s="105" t="str">
        <f>IF(C203="","",IF(F203="","FALTA",LOOKUP($C203,'[23]E-FISCO'!$A$2:$A$12235,'[23]E-FISCO'!$B$2:$B$12235)))</f>
        <v>FALTA</v>
      </c>
      <c r="E203" s="4">
        <f>IF(C203="","",LOOKUP(C203,'[23]E-FISCO'!$A$2:$A$12235,'[23]E-FISCO'!$A$2:$A$12235))</f>
        <v>103292</v>
      </c>
      <c r="F203" s="4" t="str">
        <f t="shared" si="104"/>
        <v/>
      </c>
      <c r="G203" s="4" t="e">
        <f>IF(C203="","",LOOKUP(C203,#REF!,#REF!))</f>
        <v>#REF!</v>
      </c>
      <c r="H203" s="4" t="e">
        <f t="shared" si="105"/>
        <v>#REF!</v>
      </c>
      <c r="I203" s="10" t="str">
        <f>IFERROR(VLOOKUP(C203,'[23]SINAPI MARÇO'!$A:$E,2,FALSE),IFERROR(VLOOKUP(C203,'[23]BANCO DE DADOS'!$A$3:$F$12008,3,FALSE),""))</f>
        <v>INSTALAÇÃO DE LIXEIRA METÁLICA DUPLA, CAPACIDADE DE 60 L, EM TUBO DE AÇO CARBONO E CESTOS EM CHAPA DE AÇO COM PINTURA ELETROSTÁTICA, SOBRE SOLO. AF_11/2021</v>
      </c>
      <c r="J203" s="6" t="str">
        <f>IFERROR(VLOOKUP(C203,'[23]SINAPI MARÇO'!$A:$E,3,FALSE),IFERROR(VLOOKUP(C203,'[23]BANCO DE DADOS'!$A$3:$F$12008,4,FALSE),""))</f>
        <v>UN</v>
      </c>
      <c r="K203" s="106">
        <f>VLOOKUP(A203,'[23]MEMÓRIA LOTE SETENTRIONAL'!$1:$1048576,6,FALSE)</f>
        <v>36</v>
      </c>
      <c r="L203" s="7">
        <f>IFERROR(VLOOKUP(C203,'[23]SINAPI MARÇO'!$A:$E,4,FALSE),IFERROR(VLOOKUP(C203,'[23]BANCO DE DADOS'!$A$3:$F$12008,5,FALSE),""))</f>
        <v>1285.06</v>
      </c>
      <c r="M203" s="138"/>
      <c r="N203" s="107">
        <f>IF($P203="","",IF($P203=1,$J$10,IF($P203=2,$J$11,IF($P203=3,$J$12,IF($P203=4,$J$13,IF($P203=5,$J$14,IF($P203=6,$J$15)))))))</f>
        <v>0</v>
      </c>
      <c r="O203" s="107">
        <f>IF($P203="","",IF($P203=1,$K$10,IF($P203=2,$K$11,IF($P203=3,$K$12,IF($P203=4,$K$13,IF($P203=5,$K$14,IF($P203=6,$K$15)))))))</f>
        <v>0</v>
      </c>
      <c r="P203" s="108">
        <v>1</v>
      </c>
      <c r="Q203" s="8">
        <f t="shared" si="106"/>
        <v>1285.06</v>
      </c>
      <c r="R203" s="8">
        <f t="shared" si="106"/>
        <v>0</v>
      </c>
      <c r="S203" s="8">
        <f t="shared" si="107"/>
        <v>46262.16</v>
      </c>
      <c r="T203" s="8">
        <f t="shared" si="108"/>
        <v>0</v>
      </c>
      <c r="Z203" s="109"/>
    </row>
    <row r="204" spans="1:26" ht="33" x14ac:dyDescent="0.3">
      <c r="A204" s="46" t="s">
        <v>253</v>
      </c>
      <c r="B204" s="103" t="str">
        <f>IFERROR(VLOOKUP(C204,'[23]SINAPI MARÇO'!$A:$F,6,FALSE),IFERROR(VLOOKUP(C204,'[23]BANCO DE DADOS'!$A$3:$F$12008,2,FALSE),""))</f>
        <v>SICRO JAN / 25</v>
      </c>
      <c r="C204" s="104">
        <v>5213850</v>
      </c>
      <c r="D204" s="105" t="str">
        <f>IF(C204="","",IF(F204="","FALTA",LOOKUP($C204,'[23]E-FISCO'!$A$2:$A$12235,'[23]E-FISCO'!$B$2:$B$12235)))</f>
        <v>FALTA</v>
      </c>
      <c r="E204" s="4">
        <f>IF(C204="","",LOOKUP(C204,'[23]E-FISCO'!$A$2:$A$12235,'[23]E-FISCO'!$A$2:$A$12235))</f>
        <v>5213430</v>
      </c>
      <c r="F204" s="4" t="str">
        <f>IF(C204=E204,C204,"")</f>
        <v/>
      </c>
      <c r="G204" s="4" t="e">
        <f>IF(C204="","",LOOKUP(C204,#REF!,#REF!))</f>
        <v>#REF!</v>
      </c>
      <c r="H204" s="4" t="e">
        <f>IF(C204=G204,C204,"")</f>
        <v>#REF!</v>
      </c>
      <c r="I204" s="5" t="str">
        <f>IFERROR(VLOOKUP(C204,'[23]SINAPI MARÇO'!$A:$E,2,FALSE),IFERROR(VLOOKUP(C204,'[23]BANCO DE DADOS'!$A$3:$F$12008,3,FALSE),""))</f>
        <v>OPERAÇÃO DE SINALIZAÇÃO POR BANDEIROLA DE TECIDO OU COM PLACA METÁLICA</v>
      </c>
      <c r="J204" s="6" t="str">
        <f>IFERROR(VLOOKUP(C204,'[23]SINAPI MARÇO'!$A:$E,3,FALSE),IFERROR(VLOOKUP(C204,'[23]BANCO DE DADOS'!$A$3:$F$12008,4,FALSE),""))</f>
        <v>H</v>
      </c>
      <c r="K204" s="106">
        <f>VLOOKUP(A204,'[23]MEMÓRIA LOTE SETENTRIONAL'!$1:$1048576,6,FALSE)</f>
        <v>1408</v>
      </c>
      <c r="L204" s="7">
        <f>IFERROR(VLOOKUP(C204,'[23]SINAPI MARÇO'!$A:$E,4,FALSE),IFERROR(VLOOKUP(C204,'[23]BANCO DE DADOS'!$A$3:$F$12008,5,FALSE),""))</f>
        <v>20.28</v>
      </c>
      <c r="M204" s="138"/>
      <c r="N204" s="107">
        <f>IF($P204="","",IF($P204=1,$J$10,IF($P204=2,$J$11,IF($P204=3,$J$12,IF($P204=4,$J$13,IF($P204=5,$J$14,IF($P204=6,$J$15)))))))</f>
        <v>0</v>
      </c>
      <c r="O204" s="107">
        <f>IF($P204="","",IF($P204=1,$K$10,IF($P204=2,$K$11,IF($P204=3,$K$12,IF($P204=4,$K$13,IF($P204=5,$K$14,IF($P204=6,$K$15)))))))</f>
        <v>0</v>
      </c>
      <c r="P204" s="108">
        <v>1</v>
      </c>
      <c r="Q204" s="8">
        <f t="shared" si="106"/>
        <v>20.28</v>
      </c>
      <c r="R204" s="8">
        <f t="shared" si="106"/>
        <v>0</v>
      </c>
      <c r="S204" s="8">
        <f>IF($K204="","",ROUND(Q204*K204,2))</f>
        <v>28554.240000000002</v>
      </c>
      <c r="T204" s="8">
        <f>IF($K204="","",ROUND(R204*K204,2))</f>
        <v>0</v>
      </c>
      <c r="Z204" s="109"/>
    </row>
    <row r="205" spans="1:26" ht="33" x14ac:dyDescent="0.3">
      <c r="A205" s="46" t="s">
        <v>254</v>
      </c>
      <c r="B205" s="103" t="str">
        <f>IFERROR(VLOOKUP(C205,'[23]SINAPI MARÇO'!$A:$F,6,FALSE),IFERROR(VLOOKUP(C205,'[23]BANCO DE DADOS'!$A$3:$F$12008,2,FALSE),""))</f>
        <v>SICRO JAN / 25</v>
      </c>
      <c r="C205" s="104">
        <v>5213835</v>
      </c>
      <c r="D205" s="105" t="str">
        <f>IF(C205="","",IF(F205="","FALTA",LOOKUP($C205,'[23]E-FISCO'!$A$2:$A$12235,'[23]E-FISCO'!$B$2:$B$12235)))</f>
        <v>FALTA</v>
      </c>
      <c r="E205" s="4">
        <f>IF(C205="","",LOOKUP(C205,'[23]E-FISCO'!$A$2:$A$12235,'[23]E-FISCO'!$A$2:$A$12235))</f>
        <v>5213430</v>
      </c>
      <c r="F205" s="4" t="str">
        <f>IF(C205=E205,C205,"")</f>
        <v/>
      </c>
      <c r="G205" s="4" t="e">
        <f>IF(C205="","",LOOKUP(C205,#REF!,#REF!))</f>
        <v>#REF!</v>
      </c>
      <c r="H205" s="4" t="e">
        <f>IF(C205=G205,C205,"")</f>
        <v>#REF!</v>
      </c>
      <c r="I205" s="5" t="str">
        <f>IFERROR(VLOOKUP(C205,'[23]SINAPI MARÇO'!$A:$E,2,FALSE),IFERROR(VLOOKUP(C205,'[23]BANCO DE DADOS'!$A$3:$F$12008,3,FALSE),""))</f>
        <v>CONE PLÁSTICO PARA CANALIZAÇÃO DE TRÂNSITO - UTILIZAÇÃO DE 150 CICLOS - FORNECIMENTO, 01 IMPLANTAÇÃO E 01 RETIRADA DIÁRIA</v>
      </c>
      <c r="J205" s="6" t="str">
        <f>IFERROR(VLOOKUP(C205,'[23]SINAPI MARÇO'!$A:$E,3,FALSE),IFERROR(VLOOKUP(C205,'[23]BANCO DE DADOS'!$A$3:$F$12008,4,FALSE),""))</f>
        <v>UN.DIA</v>
      </c>
      <c r="K205" s="106">
        <f>VLOOKUP(A205,'[23]MEMÓRIA LOTE SETENTRIONAL'!$1:$1048576,6,FALSE)</f>
        <v>660</v>
      </c>
      <c r="L205" s="7">
        <f>IFERROR(VLOOKUP(C205,'[23]SINAPI MARÇO'!$A:$E,4,FALSE),IFERROR(VLOOKUP(C205,'[23]BANCO DE DADOS'!$A$3:$F$12008,5,FALSE),""))</f>
        <v>0.77</v>
      </c>
      <c r="M205" s="138"/>
      <c r="N205" s="107">
        <f>IF($P205="","",IF($P205=1,$J$10,IF($P205=2,$J$11,IF($P205=3,$J$12,IF($P205=4,$J$13,IF($P205=5,$J$14,IF($P205=6,$J$15)))))))</f>
        <v>0</v>
      </c>
      <c r="O205" s="107">
        <f>IF($P205="","",IF($P205=1,$K$10,IF($P205=2,$K$11,IF($P205=3,$K$12,IF($P205=4,$K$13,IF($P205=5,$K$14,IF($P205=6,$K$15)))))))</f>
        <v>0</v>
      </c>
      <c r="P205" s="108">
        <v>1</v>
      </c>
      <c r="Q205" s="8">
        <f t="shared" si="106"/>
        <v>0.77</v>
      </c>
      <c r="R205" s="8">
        <f t="shared" si="106"/>
        <v>0</v>
      </c>
      <c r="S205" s="8">
        <f>IF($K205="","",ROUND(Q205*K205,2))</f>
        <v>508.2</v>
      </c>
      <c r="T205" s="8">
        <f>IF($K205="","",ROUND(R205*K205,2))</f>
        <v>0</v>
      </c>
      <c r="Z205" s="109"/>
    </row>
    <row r="206" spans="1:26" ht="49.5" x14ac:dyDescent="0.3">
      <c r="A206" s="46" t="s">
        <v>255</v>
      </c>
      <c r="B206" s="103" t="str">
        <f>IFERROR(VLOOKUP(C206,'[23]SINAPI MARÇO'!$A:$F,6,FALSE),IFERROR(VLOOKUP(C206,'[23]BANCO DE DADOS'!$A$3:$F$12008,2,FALSE),""))</f>
        <v>SICRO JAN / 25</v>
      </c>
      <c r="C206" s="104">
        <v>5212557</v>
      </c>
      <c r="D206" s="105" t="str">
        <f>IF(C206="","",IF(F206="","FALTA",LOOKUP($C206,'[23]E-FISCO'!$A$2:$A$12235,'[23]E-FISCO'!$B$2:$B$12235)))</f>
        <v>FALTA</v>
      </c>
      <c r="E206" s="4">
        <f>IF(C206="","",LOOKUP(C206,'[23]E-FISCO'!$A$2:$A$12235,'[23]E-FISCO'!$A$2:$A$12235))</f>
        <v>4915777</v>
      </c>
      <c r="F206" s="4" t="str">
        <f>IF(C206=E206,C206,"")</f>
        <v/>
      </c>
      <c r="G206" s="4" t="e">
        <f>IF(C206="","",LOOKUP(C206,#REF!,#REF!))</f>
        <v>#REF!</v>
      </c>
      <c r="H206" s="4" t="e">
        <f>IF(C206=G206,C206,"")</f>
        <v>#REF!</v>
      </c>
      <c r="I206" s="5" t="str">
        <f>IFERROR(VLOOKUP(C206,'[23]SINAPI MARÇO'!$A:$E,2,FALSE),IFERROR(VLOOKUP(C206,'[23]BANCO DE DADOS'!$A$3:$F$12008,3,FALSE),""))</f>
        <v>PLACA DE REGULAMENTAÇÃO PARA SINALIZAÇÃO DE OBRAS MONTADA EM SUPORTE METÁLICO MÓVEL - D = 1,00 M - UTILIZAÇÃO DE 600 CICLOS - FORNECIMENTO, 01 IMPLANTAÇÃO E 01 RETIRADA DIÁRIA</v>
      </c>
      <c r="J206" s="6" t="str">
        <f>IFERROR(VLOOKUP(C206,'[23]SINAPI MARÇO'!$A:$E,3,FALSE),IFERROR(VLOOKUP(C206,'[23]BANCO DE DADOS'!$A$3:$F$12008,4,FALSE),""))</f>
        <v>UN.DIA</v>
      </c>
      <c r="K206" s="106">
        <f>VLOOKUP(A206,'[23]MEMÓRIA LOTE SETENTRIONAL'!$1:$1048576,6,FALSE)</f>
        <v>145</v>
      </c>
      <c r="L206" s="7">
        <f>IFERROR(VLOOKUP(C206,'[23]SINAPI MARÇO'!$A:$E,4,FALSE),IFERROR(VLOOKUP(C206,'[23]BANCO DE DADOS'!$A$3:$F$12008,5,FALSE),""))</f>
        <v>3.62</v>
      </c>
      <c r="M206" s="138"/>
      <c r="N206" s="107">
        <f>IF($P206="","",IF($P206=1,$J$10,IF($P206=2,$J$11,IF($P206=3,$J$12,IF($P206=4,$J$13,IF($P206=5,$J$14,IF($P206=6,$J$15)))))))</f>
        <v>0</v>
      </c>
      <c r="O206" s="107">
        <f>IF($P206="","",IF($P206=1,$K$10,IF($P206=2,$K$11,IF($P206=3,$K$12,IF($P206=4,$K$13,IF($P206=5,$K$14,IF($P206=6,$K$15)))))))</f>
        <v>0</v>
      </c>
      <c r="P206" s="108">
        <v>1</v>
      </c>
      <c r="Q206" s="8">
        <f t="shared" si="106"/>
        <v>3.62</v>
      </c>
      <c r="R206" s="8">
        <f t="shared" si="106"/>
        <v>0</v>
      </c>
      <c r="S206" s="8">
        <f>IF($K206="","",ROUND(Q206*K206,2))</f>
        <v>524.9</v>
      </c>
      <c r="T206" s="8">
        <f>IF($K206="","",ROUND(R206*K206,2))</f>
        <v>0</v>
      </c>
      <c r="Z206" s="109"/>
    </row>
    <row r="207" spans="1:26" ht="49.5" x14ac:dyDescent="0.3">
      <c r="A207" s="46" t="s">
        <v>256</v>
      </c>
      <c r="B207" s="103" t="str">
        <f>IFERROR(VLOOKUP(C207,'[23]SINAPI MARÇO'!$A:$F,6,FALSE),IFERROR(VLOOKUP(C207,'[23]BANCO DE DADOS'!$A$3:$F$12008,2,FALSE),""))</f>
        <v>SICRO JAN / 25</v>
      </c>
      <c r="C207" s="104">
        <v>5212560</v>
      </c>
      <c r="D207" s="105" t="str">
        <f>IF(C207="","",IF(F207="","FALTA",LOOKUP($C207,'[23]E-FISCO'!$A$2:$A$12235,'[23]E-FISCO'!$B$2:$B$12235)))</f>
        <v>FALTA</v>
      </c>
      <c r="E207" s="4">
        <f>IF(C207="","",LOOKUP(C207,'[23]E-FISCO'!$A$2:$A$12235,'[23]E-FISCO'!$A$2:$A$12235))</f>
        <v>4915777</v>
      </c>
      <c r="F207" s="4" t="str">
        <f>IF(C207=E207,C207,"")</f>
        <v/>
      </c>
      <c r="G207" s="4" t="e">
        <f>IF(C207="","",LOOKUP(C207,#REF!,#REF!))</f>
        <v>#REF!</v>
      </c>
      <c r="H207" s="4" t="e">
        <f>IF(C207=G207,C207,"")</f>
        <v>#REF!</v>
      </c>
      <c r="I207" s="5" t="str">
        <f>IFERROR(VLOOKUP(C207,'[23]SINAPI MARÇO'!$A:$E,2,FALSE),IFERROR(VLOOKUP(C207,'[23]BANCO DE DADOS'!$A$3:$F$12008,3,FALSE),""))</f>
        <v>PLACA DE ADVERTÊNCIA PARA SINALIZAÇÃO DE OBRAS MONTADA EM SUPORTE METÁLICO MÓVEL, LADO 1,00 M - UTILIZAÇÃO DE 600 CICLOS - FORNECIMENTO, 01 IMPLANTAÇÃO E 01 RETIRADA DIÁRIA</v>
      </c>
      <c r="J207" s="6" t="str">
        <f>IFERROR(VLOOKUP(C207,'[23]SINAPI MARÇO'!$A:$E,3,FALSE),IFERROR(VLOOKUP(C207,'[23]BANCO DE DADOS'!$A$3:$F$12008,4,FALSE),""))</f>
        <v>UN.DIA</v>
      </c>
      <c r="K207" s="106">
        <f>VLOOKUP(A207,'[23]MEMÓRIA LOTE SETENTRIONAL'!$1:$1048576,6,FALSE)</f>
        <v>363</v>
      </c>
      <c r="L207" s="7">
        <f>IFERROR(VLOOKUP(C207,'[23]SINAPI MARÇO'!$A:$E,4,FALSE),IFERROR(VLOOKUP(C207,'[23]BANCO DE DADOS'!$A$3:$F$12008,5,FALSE),""))</f>
        <v>3.85</v>
      </c>
      <c r="M207" s="138"/>
      <c r="N207" s="107">
        <f>IF($P207="","",IF($P207=1,$J$10,IF($P207=2,$J$11,IF($P207=3,$J$12,IF($P207=4,$J$13,IF($P207=5,$J$14,IF($P207=6,$J$15)))))))</f>
        <v>0</v>
      </c>
      <c r="O207" s="107">
        <f>IF($P207="","",IF($P207=1,$K$10,IF($P207=2,$K$11,IF($P207=3,$K$12,IF($P207=4,$K$13,IF($P207=5,$K$14,IF($P207=6,$K$15)))))))</f>
        <v>0</v>
      </c>
      <c r="P207" s="108">
        <v>1</v>
      </c>
      <c r="Q207" s="8">
        <f t="shared" si="106"/>
        <v>3.85</v>
      </c>
      <c r="R207" s="8">
        <f t="shared" si="106"/>
        <v>0</v>
      </c>
      <c r="S207" s="8">
        <f>IF($K207="","",ROUND(Q207*K207,2))</f>
        <v>1397.55</v>
      </c>
      <c r="T207" s="8">
        <f>IF($K207="","",ROUND(R207*K207,2))</f>
        <v>0</v>
      </c>
      <c r="Z207" s="109"/>
    </row>
    <row r="208" spans="1:26" ht="33" x14ac:dyDescent="0.25">
      <c r="A208" s="91" t="s">
        <v>257</v>
      </c>
      <c r="B208" s="91"/>
      <c r="C208" s="92"/>
      <c r="D208" s="93"/>
      <c r="E208" s="93"/>
      <c r="F208" s="93"/>
      <c r="G208" s="93"/>
      <c r="H208" s="93"/>
      <c r="I208" s="9" t="s">
        <v>258</v>
      </c>
      <c r="J208" s="93"/>
      <c r="K208" s="94"/>
      <c r="L208" s="95"/>
      <c r="M208" s="140"/>
      <c r="N208" s="93"/>
      <c r="O208" s="93"/>
      <c r="P208" s="93"/>
      <c r="Q208" s="93"/>
      <c r="R208" s="93"/>
      <c r="S208" s="96">
        <f>SUM(S209,S211,S217,S219,S221,S229,S244,S253,S270,S280)</f>
        <v>4290918.6900000004</v>
      </c>
      <c r="T208" s="96">
        <f>SUM(T209,T211,T217,T219,T221,T229,T244,T253,T270,T280)</f>
        <v>0</v>
      </c>
      <c r="Z208" s="109"/>
    </row>
    <row r="209" spans="1:26" x14ac:dyDescent="0.25">
      <c r="A209" s="97" t="s">
        <v>259</v>
      </c>
      <c r="B209" s="97"/>
      <c r="C209" s="98"/>
      <c r="D209" s="99"/>
      <c r="E209" s="99"/>
      <c r="F209" s="99"/>
      <c r="G209" s="99"/>
      <c r="H209" s="99"/>
      <c r="I209" s="3" t="s">
        <v>57</v>
      </c>
      <c r="J209" s="99"/>
      <c r="K209" s="100"/>
      <c r="L209" s="101"/>
      <c r="M209" s="139"/>
      <c r="N209" s="99"/>
      <c r="O209" s="99"/>
      <c r="P209" s="99"/>
      <c r="Q209" s="99"/>
      <c r="R209" s="99"/>
      <c r="S209" s="102">
        <f>SUM(S210)</f>
        <v>328962.06</v>
      </c>
      <c r="T209" s="102">
        <f>SUM(T210)</f>
        <v>0</v>
      </c>
      <c r="Z209" s="109"/>
    </row>
    <row r="210" spans="1:26" x14ac:dyDescent="0.3">
      <c r="A210" s="46" t="s">
        <v>260</v>
      </c>
      <c r="B210" s="103" t="str">
        <f>IFERROR(VLOOKUP(C210,'[23]SINAPI MARÇO'!$A:$F,6,FALSE),IFERROR(VLOOKUP(C210,'[23]BANCO DE DADOS'!$A$3:$F$12008,2,FALSE),""))</f>
        <v>COMPOSIÇÃO</v>
      </c>
      <c r="C210" s="104" t="s">
        <v>261</v>
      </c>
      <c r="D210" s="105" t="str">
        <f>IF(C210="","",IF(F210="","FALTA",LOOKUP($C210,'[23]E-FISCO'!$A$2:$A$12235,'[23]E-FISCO'!$B$2:$B$12235)))</f>
        <v>FALTA</v>
      </c>
      <c r="E210" s="4" t="str">
        <f>IF(C210="","",LOOKUP(C210,'[23]E-FISCO'!$A$2:$A$12235,'[23]E-FISCO'!$A$2:$A$12235))</f>
        <v>A9372</v>
      </c>
      <c r="F210" s="4" t="str">
        <f t="shared" ref="F210" si="109">IF(C210=E210,C210,"")</f>
        <v/>
      </c>
      <c r="G210" s="4" t="e">
        <f>IF(C210="","",LOOKUP(C210,#REF!,#REF!))</f>
        <v>#REF!</v>
      </c>
      <c r="H210" s="4" t="e">
        <f t="shared" ref="H210" si="110">IF(C210=G210,C210,"")</f>
        <v>#REF!</v>
      </c>
      <c r="I210" s="10" t="str">
        <f>IFERROR(VLOOKUP(C210,'[23]SINAPI MARÇO'!$A:$E,2,FALSE),IFERROR(VLOOKUP(C210,'[23]BANCO DE DADOS'!$A$3:$F$12008,3,FALSE),""))</f>
        <v>ADMINISTRAÇÃO LOCAL PARA PAVIMENTAÇÃO EM INTERTRAVADO (12 MESES)</v>
      </c>
      <c r="J210" s="6" t="str">
        <f>IFERROR(VLOOKUP(C210,'[23]SINAPI MARÇO'!$A:$E,3,FALSE),IFERROR(VLOOKUP(C210,'[23]BANCO DE DADOS'!$A$3:$F$12008,4,FALSE),""))</f>
        <v>UN</v>
      </c>
      <c r="K210" s="106">
        <f>VLOOKUP(A210,'[23]MEMÓRIA LOTE SETENTRIONAL'!$1:$1048576,6,FALSE)</f>
        <v>1</v>
      </c>
      <c r="L210" s="7">
        <f>IFERROR(VLOOKUP(C210,'[23]SINAPI MARÇO'!$A:$E,4,FALSE),IFERROR(VLOOKUP(C210,'[23]BANCO DE DADOS'!$A$3:$F$12008,5,FALSE),""))</f>
        <v>328962.06</v>
      </c>
      <c r="M210" s="138"/>
      <c r="N210" s="107">
        <f>IF($P210="","",IF($P210=1,$J$10,IF($P210=2,$J$11,IF($P210=3,$J$12,IF($P210=4,$J$13,IF($P210=5,$J$14,IF($P210=6,$J$15)))))))</f>
        <v>0</v>
      </c>
      <c r="O210" s="107">
        <f>IF($P210="","",IF($P210=1,$K$10,IF($P210=2,$K$11,IF($P210=3,$K$12,IF($P210=4,$K$13,IF($P210=5,$K$14,IF($P210=6,$K$15)))))))</f>
        <v>0</v>
      </c>
      <c r="P210" s="108">
        <v>1</v>
      </c>
      <c r="Q210" s="8">
        <f t="shared" ref="Q210:R210" si="111">IF($K210="","",ROUND((L210*N210)+L210,2))</f>
        <v>328962.06</v>
      </c>
      <c r="R210" s="8">
        <f t="shared" si="111"/>
        <v>0</v>
      </c>
      <c r="S210" s="8">
        <f t="shared" ref="S210" si="112">IF($K210="","",ROUND(Q210*K210,2))</f>
        <v>328962.06</v>
      </c>
      <c r="T210" s="8">
        <f t="shared" ref="T210" si="113">IF($K210="","",ROUND(R210*K210,2))</f>
        <v>0</v>
      </c>
      <c r="V210" s="27"/>
      <c r="W210" s="27"/>
      <c r="Z210" s="109"/>
    </row>
    <row r="211" spans="1:26" x14ac:dyDescent="0.25">
      <c r="A211" s="97" t="s">
        <v>262</v>
      </c>
      <c r="B211" s="97"/>
      <c r="C211" s="98"/>
      <c r="D211" s="99"/>
      <c r="E211" s="99"/>
      <c r="F211" s="99"/>
      <c r="G211" s="99"/>
      <c r="H211" s="99"/>
      <c r="I211" s="3" t="s">
        <v>61</v>
      </c>
      <c r="J211" s="99"/>
      <c r="K211" s="100"/>
      <c r="L211" s="101"/>
      <c r="M211" s="139"/>
      <c r="N211" s="99"/>
      <c r="O211" s="99"/>
      <c r="P211" s="99"/>
      <c r="Q211" s="99"/>
      <c r="R211" s="99"/>
      <c r="S211" s="102">
        <f>SUM(S212:S216)</f>
        <v>298356.01</v>
      </c>
      <c r="T211" s="102">
        <f>SUM(T212:T216)</f>
        <v>0</v>
      </c>
      <c r="Z211" s="109"/>
    </row>
    <row r="212" spans="1:26" ht="33" x14ac:dyDescent="0.3">
      <c r="A212" s="46" t="s">
        <v>263</v>
      </c>
      <c r="B212" s="103" t="str">
        <f>IFERROR(VLOOKUP(C212,'[23]SINAPI MARÇO'!$A:$F,6,FALSE),IFERROR(VLOOKUP(C212,'[23]BANCO DE DADOS'!$A$3:$F$12008,2,FALSE),""))</f>
        <v>SINAPI MARÇO 2025</v>
      </c>
      <c r="C212" s="104">
        <v>103689</v>
      </c>
      <c r="D212" s="105" t="str">
        <f>IF(C212="","",IF(F212="","FALTA",LOOKUP($C212,'[23]E-FISCO'!$A$2:$A$12235,'[23]E-FISCO'!$B$2:$B$12235)))</f>
        <v>575001 - 6</v>
      </c>
      <c r="E212" s="4">
        <f>IF(C212="","",LOOKUP(C212,'[23]E-FISCO'!$A$2:$A$12235,'[23]E-FISCO'!$A$2:$A$12235))</f>
        <v>103689</v>
      </c>
      <c r="F212" s="4">
        <f t="shared" ref="F212:F216" si="114">IF(C212=E212,C212,"")</f>
        <v>103689</v>
      </c>
      <c r="G212" s="4" t="e">
        <f>IF(C212="","",LOOKUP(C212,#REF!,#REF!))</f>
        <v>#REF!</v>
      </c>
      <c r="H212" s="4" t="e">
        <f t="shared" ref="H212:H216" si="115">IF(C212=G212,C212,"")</f>
        <v>#REF!</v>
      </c>
      <c r="I212" s="10" t="str">
        <f>IFERROR(VLOOKUP(C212,'[23]SINAPI MARÇO'!$A:$E,2,FALSE),IFERROR(VLOOKUP(C212,'[23]BANCO DE DADOS'!$A$3:$F$12008,3,FALSE),""))</f>
        <v>FORNECIMENTO E INSTALAÇÃO DE PLACA DE OBRA COM CHAPA GALVANIZADA E ESTRUTURA DE MADEIRA. AF_03/2022_PS</v>
      </c>
      <c r="J212" s="6" t="str">
        <f>IFERROR(VLOOKUP(C212,'[23]SINAPI MARÇO'!$A:$E,3,FALSE),IFERROR(VLOOKUP(C212,'[23]BANCO DE DADOS'!$A$3:$F$12008,4,FALSE),""))</f>
        <v>M2</v>
      </c>
      <c r="K212" s="106">
        <f>VLOOKUP(A212,'[23]MEMÓRIA LOTE SETENTRIONAL'!$1:$1048576,6,FALSE)</f>
        <v>400.14</v>
      </c>
      <c r="L212" s="7">
        <f>IFERROR(VLOOKUP(C212,'[23]SINAPI MARÇO'!$A:$E,4,FALSE),IFERROR(VLOOKUP(C212,'[23]BANCO DE DADOS'!$A$3:$F$12008,5,FALSE),""))</f>
        <v>462.62</v>
      </c>
      <c r="M212" s="138"/>
      <c r="N212" s="107">
        <f>IF($P212="","",IF($P212=1,$J$10,IF($P212=2,$J$11,IF($P212=3,$J$12,IF($P212=4,$J$13,IF($P212=5,$J$14,IF($P212=6,$J$15)))))))</f>
        <v>0</v>
      </c>
      <c r="O212" s="107">
        <f>IF($P212="","",IF($P212=1,$K$10,IF($P212=2,$K$11,IF($P212=3,$K$12,IF($P212=4,$K$13,IF($P212=5,$K$14,IF($P212=6,$K$15)))))))</f>
        <v>0</v>
      </c>
      <c r="P212" s="108">
        <v>1</v>
      </c>
      <c r="Q212" s="8">
        <f t="shared" ref="Q212:R216" si="116">IF($K212="","",ROUND((L212*N212)+L212,2))</f>
        <v>462.62</v>
      </c>
      <c r="R212" s="8">
        <f t="shared" si="116"/>
        <v>0</v>
      </c>
      <c r="S212" s="8">
        <f t="shared" ref="S212:S216" si="117">IF($K212="","",ROUND(Q212*K212,2))</f>
        <v>185112.77</v>
      </c>
      <c r="T212" s="8">
        <f t="shared" ref="T212:T216" si="118">IF($K212="","",ROUND(R212*K212,2))</f>
        <v>0</v>
      </c>
      <c r="Z212" s="109"/>
    </row>
    <row r="213" spans="1:26" ht="49.5" x14ac:dyDescent="0.3">
      <c r="A213" s="46" t="s">
        <v>264</v>
      </c>
      <c r="B213" s="103" t="str">
        <f>IFERROR(VLOOKUP(C213,'[23]SINAPI MARÇO'!$A:$F,6,FALSE),IFERROR(VLOOKUP(C213,'[23]BANCO DE DADOS'!$A$3:$F$12008,2,FALSE),""))</f>
        <v>COMPESA 2024.2</v>
      </c>
      <c r="C213" s="104" t="s">
        <v>64</v>
      </c>
      <c r="D213" s="105" t="str">
        <f>IF(C213="","",IF(F213="","FALTA",LOOKUP($C213,'[23]E-FISCO'!$A$2:$A$12235,'[23]E-FISCO'!$B$2:$B$12235)))</f>
        <v>563623 - 0</v>
      </c>
      <c r="E213" s="4" t="str">
        <f>IF(C213="","",LOOKUP(C213,'[23]E-FISCO'!$A$2:$A$12235,'[23]E-FISCO'!$A$2:$A$12235))</f>
        <v>01.08.42U</v>
      </c>
      <c r="F213" s="4" t="str">
        <f t="shared" si="114"/>
        <v>01.08.42U</v>
      </c>
      <c r="G213" s="4" t="e">
        <f>IF(C213="","",LOOKUP(C213,#REF!,#REF!))</f>
        <v>#REF!</v>
      </c>
      <c r="H213" s="4" t="e">
        <f t="shared" si="115"/>
        <v>#REF!</v>
      </c>
      <c r="I213" s="10" t="str">
        <f>IFERROR(VLOOKUP(C213,'[23]SINAPI MARÇO'!$A:$E,2,FALSE),IFERROR(VLOOKUP(C213,'[23]BANCO DE DADOS'!$A$3:$F$12008,3,FALSE),""))</f>
        <v>CANTEIRO ITINERANTE COMPOSTO DE TOLDO, CONJUNTO DE MESA E CADEIRAS E BANHEIRO QUÍMICO COM LIMPEZA DIÁRIA INCLUSO COLETA E DESTINAÇÃO FINAL DE EFLUENTES</v>
      </c>
      <c r="J213" s="6" t="str">
        <f>IFERROR(VLOOKUP(C213,'[23]SINAPI MARÇO'!$A:$E,3,FALSE),IFERROR(VLOOKUP(C213,'[23]BANCO DE DADOS'!$A$3:$F$12008,4,FALSE),""))</f>
        <v>MÊS</v>
      </c>
      <c r="K213" s="106">
        <f>VLOOKUP(A213,'[23]MEMÓRIA LOTE SETENTRIONAL'!$1:$1048576,6,FALSE)</f>
        <v>22</v>
      </c>
      <c r="L213" s="7">
        <f>IFERROR(VLOOKUP(C213,'[23]SINAPI MARÇO'!$A:$E,4,FALSE),IFERROR(VLOOKUP(C213,'[23]BANCO DE DADOS'!$A$3:$F$12008,5,FALSE),""))</f>
        <v>4181.8900000000003</v>
      </c>
      <c r="M213" s="138"/>
      <c r="N213" s="107">
        <f>IF($P213="","",IF($P213=1,$J$10,IF($P213=2,$J$11,IF($P213=3,$J$12,IF($P213=4,$J$13,IF($P213=5,$J$14,IF($P213=6,$J$15)))))))</f>
        <v>0</v>
      </c>
      <c r="O213" s="107">
        <f>IF($P213="","",IF($P213=1,$K$10,IF($P213=2,$K$11,IF($P213=3,$K$12,IF($P213=4,$K$13,IF($P213=5,$K$14,IF($P213=6,$K$15)))))))</f>
        <v>0</v>
      </c>
      <c r="P213" s="108">
        <v>1</v>
      </c>
      <c r="Q213" s="8">
        <f t="shared" si="116"/>
        <v>4181.8900000000003</v>
      </c>
      <c r="R213" s="8">
        <f t="shared" si="116"/>
        <v>0</v>
      </c>
      <c r="S213" s="8">
        <f t="shared" si="117"/>
        <v>92001.58</v>
      </c>
      <c r="T213" s="8">
        <f t="shared" si="118"/>
        <v>0</v>
      </c>
      <c r="Z213" s="109"/>
    </row>
    <row r="214" spans="1:26" ht="33" x14ac:dyDescent="0.3">
      <c r="A214" s="46" t="s">
        <v>265</v>
      </c>
      <c r="B214" s="103" t="str">
        <f>IFERROR(VLOOKUP(C214,'[23]SINAPI MARÇO'!$A:$F,6,FALSE),IFERROR(VLOOKUP(C214,'[23]BANCO DE DADOS'!$A$3:$F$12008,2,FALSE),""))</f>
        <v>ORSE MARÇO 2025</v>
      </c>
      <c r="C214" s="104">
        <v>4659</v>
      </c>
      <c r="D214" s="105" t="str">
        <f>IF(C214="","",IF(F214="","FALTA",LOOKUP($C214,'[23]E-FISCO'!$A$2:$A$12235,'[23]E-FISCO'!$B$2:$B$12235)))</f>
        <v>FALTA</v>
      </c>
      <c r="E214" s="4">
        <f>IF(C214="","",LOOKUP(C214,'[23]E-FISCO'!$A$2:$A$12235,'[23]E-FISCO'!$A$2:$A$12235))</f>
        <v>3062</v>
      </c>
      <c r="F214" s="4" t="str">
        <f t="shared" si="114"/>
        <v/>
      </c>
      <c r="G214" s="4" t="e">
        <f>IF(C214="","",LOOKUP(C214,#REF!,#REF!))</f>
        <v>#REF!</v>
      </c>
      <c r="H214" s="4" t="e">
        <f t="shared" si="115"/>
        <v>#REF!</v>
      </c>
      <c r="I214" s="10" t="str">
        <f>IFERROR(VLOOKUP(C214,'[23]SINAPI MARÇO'!$A:$E,2,FALSE),IFERROR(VLOOKUP(C214,'[23]BANCO DE DADOS'!$A$3:$F$12008,3,FALSE),""))</f>
        <v>LOCAÇÃO DE CONTAINER - REFEITÓRIO SEM BANHEIRO - 6,00 X 2,40M - REV 02_02/2022</v>
      </c>
      <c r="J214" s="6" t="str">
        <f>IFERROR(VLOOKUP(C214,'[23]SINAPI MARÇO'!$A:$E,3,FALSE),IFERROR(VLOOKUP(C214,'[23]BANCO DE DADOS'!$A$3:$F$12008,4,FALSE),""))</f>
        <v>MÊS</v>
      </c>
      <c r="K214" s="106">
        <f>VLOOKUP(A214,'[23]MEMÓRIA LOTE SETENTRIONAL'!$1:$1048576,6,FALSE)</f>
        <v>11</v>
      </c>
      <c r="L214" s="7">
        <f>IFERROR(VLOOKUP(C214,'[23]SINAPI MARÇO'!$A:$E,4,FALSE),IFERROR(VLOOKUP(C214,'[23]BANCO DE DADOS'!$A$3:$F$12008,5,FALSE),""))</f>
        <v>1800</v>
      </c>
      <c r="M214" s="138"/>
      <c r="N214" s="107">
        <f>IF($P214="","",IF($P214=1,$J$10,IF($P214=2,$J$11,IF($P214=3,$J$12,IF($P214=4,$J$13,IF($P214=5,$J$14,IF($P214=6,$J$15)))))))</f>
        <v>0</v>
      </c>
      <c r="O214" s="107">
        <f>IF($P214="","",IF($P214=1,$K$10,IF($P214=2,$K$11,IF($P214=3,$K$12,IF($P214=4,$K$13,IF($P214=5,$K$14,IF($P214=6,$K$15)))))))</f>
        <v>0</v>
      </c>
      <c r="P214" s="108">
        <v>6</v>
      </c>
      <c r="Q214" s="8">
        <f t="shared" si="116"/>
        <v>1800</v>
      </c>
      <c r="R214" s="8">
        <f t="shared" si="116"/>
        <v>0</v>
      </c>
      <c r="S214" s="8">
        <f t="shared" si="117"/>
        <v>19800</v>
      </c>
      <c r="T214" s="8">
        <f t="shared" si="118"/>
        <v>0</v>
      </c>
      <c r="Z214" s="109"/>
    </row>
    <row r="215" spans="1:26" ht="33" x14ac:dyDescent="0.3">
      <c r="A215" s="46" t="s">
        <v>266</v>
      </c>
      <c r="B215" s="103" t="str">
        <f>IFERROR(VLOOKUP(C215,'[23]SINAPI MARÇO'!$A:$F,6,FALSE),IFERROR(VLOOKUP(C215,'[23]BANCO DE DADOS'!$A$3:$F$12008,2,FALSE),""))</f>
        <v>COMPESA 2024.2</v>
      </c>
      <c r="C215" s="104" t="s">
        <v>67</v>
      </c>
      <c r="D215" s="105" t="str">
        <f>IF(C215="","",IF(F215="","FALTA",LOOKUP($C215,'[23]E-FISCO'!$A$2:$A$12235,'[23]E-FISCO'!$B$2:$B$12235)))</f>
        <v>434914 - 8</v>
      </c>
      <c r="E215" s="4" t="str">
        <f>IF(C215="","",LOOKUP(C215,'[23]E-FISCO'!$A$2:$A$12235,'[23]E-FISCO'!$A$2:$A$12235))</f>
        <v>31.01.05U</v>
      </c>
      <c r="F215" s="4" t="str">
        <f t="shared" si="114"/>
        <v>31.01.05U</v>
      </c>
      <c r="G215" s="4" t="e">
        <f>IF(C215="","",LOOKUP(C215,#REF!,#REF!))</f>
        <v>#REF!</v>
      </c>
      <c r="H215" s="4" t="e">
        <f t="shared" si="115"/>
        <v>#REF!</v>
      </c>
      <c r="I215" s="10" t="str">
        <f>IFERROR(VLOOKUP(C215,'[23]SINAPI MARÇO'!$A:$E,2,FALSE),IFERROR(VLOOKUP(C215,'[23]BANCO DE DADOS'!$A$3:$F$12008,3,FALSE),""))</f>
        <v>CONSERTO DE RAMAIS PREDIAIS DE ÁGUA DANIFICADOS DURANTE EXECUÇÃO DAS OBRAS.</v>
      </c>
      <c r="J215" s="6" t="str">
        <f>IFERROR(VLOOKUP(C215,'[23]SINAPI MARÇO'!$A:$E,3,FALSE),IFERROR(VLOOKUP(C215,'[23]BANCO DE DADOS'!$A$3:$F$12008,4,FALSE),""))</f>
        <v>UN</v>
      </c>
      <c r="K215" s="106">
        <f>VLOOKUP(A215,'[23]MEMÓRIA LOTE SETENTRIONAL'!$1:$1048576,6,FALSE)</f>
        <v>22</v>
      </c>
      <c r="L215" s="7">
        <f>IFERROR(VLOOKUP(C215,'[23]SINAPI MARÇO'!$A:$E,4,FALSE),IFERROR(VLOOKUP(C215,'[23]BANCO DE DADOS'!$A$3:$F$12008,5,FALSE),""))</f>
        <v>19.66</v>
      </c>
      <c r="M215" s="138"/>
      <c r="N215" s="107">
        <f>IF($P215="","",IF($P215=1,$J$10,IF($P215=2,$J$11,IF($P215=3,$J$12,IF($P215=4,$J$13,IF($P215=5,$J$14,IF($P215=6,$J$15)))))))</f>
        <v>0</v>
      </c>
      <c r="O215" s="107">
        <f>IF($P215="","",IF($P215=1,$K$10,IF($P215=2,$K$11,IF($P215=3,$K$12,IF($P215=4,$K$13,IF($P215=5,$K$14,IF($P215=6,$K$15)))))))</f>
        <v>0</v>
      </c>
      <c r="P215" s="108">
        <v>1</v>
      </c>
      <c r="Q215" s="8">
        <f t="shared" si="116"/>
        <v>19.66</v>
      </c>
      <c r="R215" s="8">
        <f t="shared" si="116"/>
        <v>0</v>
      </c>
      <c r="S215" s="8">
        <f t="shared" si="117"/>
        <v>432.52</v>
      </c>
      <c r="T215" s="8">
        <f t="shared" si="118"/>
        <v>0</v>
      </c>
      <c r="Z215" s="109"/>
    </row>
    <row r="216" spans="1:26" ht="33" x14ac:dyDescent="0.3">
      <c r="A216" s="46" t="s">
        <v>267</v>
      </c>
      <c r="B216" s="103" t="str">
        <f>IFERROR(VLOOKUP(C216,'[23]SINAPI MARÇO'!$A:$F,6,FALSE),IFERROR(VLOOKUP(C216,'[23]BANCO DE DADOS'!$A$3:$F$12008,2,FALSE),""))</f>
        <v>COMPESA 2024.2</v>
      </c>
      <c r="C216" s="104" t="s">
        <v>69</v>
      </c>
      <c r="D216" s="105" t="str">
        <f>IF(C216="","",IF(F216="","FALTA",LOOKUP($C216,'[23]E-FISCO'!$A$2:$A$12235,'[23]E-FISCO'!$B$2:$B$12235)))</f>
        <v>434913 - 0</v>
      </c>
      <c r="E216" s="4" t="str">
        <f>IF(C216="","",LOOKUP(C216,'[23]E-FISCO'!$A$2:$A$12235,'[23]E-FISCO'!$A$2:$A$12235))</f>
        <v>31.08.09U</v>
      </c>
      <c r="F216" s="4" t="str">
        <f t="shared" si="114"/>
        <v>31.08.09U</v>
      </c>
      <c r="G216" s="4" t="e">
        <f>IF(C216="","",LOOKUP(C216,#REF!,#REF!))</f>
        <v>#REF!</v>
      </c>
      <c r="H216" s="4" t="e">
        <f t="shared" si="115"/>
        <v>#REF!</v>
      </c>
      <c r="I216" s="10" t="str">
        <f>IFERROR(VLOOKUP(C216,'[23]SINAPI MARÇO'!$A:$E,2,FALSE),IFERROR(VLOOKUP(C216,'[23]BANCO DE DADOS'!$A$3:$F$12008,3,FALSE),""))</f>
        <v>CONSERTO DE RAMAIS PREDIAIS DE ESGOTO DANIFICADOS DURANTE EXECUÇÃO DAS OBRAS.</v>
      </c>
      <c r="J216" s="6" t="str">
        <f>IFERROR(VLOOKUP(C216,'[23]SINAPI MARÇO'!$A:$E,3,FALSE),IFERROR(VLOOKUP(C216,'[23]BANCO DE DADOS'!$A$3:$F$12008,4,FALSE),""))</f>
        <v>UN</v>
      </c>
      <c r="K216" s="106">
        <f>VLOOKUP(A216,'[23]MEMÓRIA LOTE SETENTRIONAL'!$1:$1048576,6,FALSE)</f>
        <v>22</v>
      </c>
      <c r="L216" s="7">
        <f>IFERROR(VLOOKUP(C216,'[23]SINAPI MARÇO'!$A:$E,4,FALSE),IFERROR(VLOOKUP(C216,'[23]BANCO DE DADOS'!$A$3:$F$12008,5,FALSE),""))</f>
        <v>45.87</v>
      </c>
      <c r="M216" s="138"/>
      <c r="N216" s="107">
        <f>IF($P216="","",IF($P216=1,$J$10,IF($P216=2,$J$11,IF($P216=3,$J$12,IF($P216=4,$J$13,IF($P216=5,$J$14,IF($P216=6,$J$15)))))))</f>
        <v>0</v>
      </c>
      <c r="O216" s="107">
        <f>IF($P216="","",IF($P216=1,$K$10,IF($P216=2,$K$11,IF($P216=3,$K$12,IF($P216=4,$K$13,IF($P216=5,$K$14,IF($P216=6,$K$15)))))))</f>
        <v>0</v>
      </c>
      <c r="P216" s="108">
        <v>1</v>
      </c>
      <c r="Q216" s="8">
        <f t="shared" si="116"/>
        <v>45.87</v>
      </c>
      <c r="R216" s="8">
        <f t="shared" si="116"/>
        <v>0</v>
      </c>
      <c r="S216" s="8">
        <f t="shared" si="117"/>
        <v>1009.14</v>
      </c>
      <c r="T216" s="8">
        <f t="shared" si="118"/>
        <v>0</v>
      </c>
      <c r="Z216" s="109"/>
    </row>
    <row r="217" spans="1:26" x14ac:dyDescent="0.25">
      <c r="A217" s="97" t="s">
        <v>268</v>
      </c>
      <c r="B217" s="97"/>
      <c r="C217" s="98"/>
      <c r="D217" s="99"/>
      <c r="E217" s="99"/>
      <c r="F217" s="99"/>
      <c r="G217" s="99"/>
      <c r="H217" s="99"/>
      <c r="I217" s="3" t="s">
        <v>47</v>
      </c>
      <c r="J217" s="99"/>
      <c r="K217" s="100"/>
      <c r="L217" s="101"/>
      <c r="M217" s="139"/>
      <c r="N217" s="99"/>
      <c r="O217" s="99"/>
      <c r="P217" s="99"/>
      <c r="Q217" s="99"/>
      <c r="R217" s="99"/>
      <c r="S217" s="102">
        <f>SUM(S218:S218)</f>
        <v>3263.22</v>
      </c>
      <c r="T217" s="102">
        <f>SUM(T218:T218)</f>
        <v>0</v>
      </c>
      <c r="Z217" s="109"/>
    </row>
    <row r="218" spans="1:26" ht="33" x14ac:dyDescent="0.3">
      <c r="A218" s="46" t="s">
        <v>269</v>
      </c>
      <c r="B218" s="103" t="str">
        <f>IFERROR(VLOOKUP(C218,'[23]SINAPI MARÇO'!$A:$F,6,FALSE),IFERROR(VLOOKUP(C218,'[23]BANCO DE DADOS'!$A$3:$F$12008,2,FALSE),""))</f>
        <v>COMPOSIÇÃO</v>
      </c>
      <c r="C218" s="104" t="s">
        <v>181</v>
      </c>
      <c r="D218" s="105" t="str">
        <f>IF(C218="","",IF(F218="","FALTA",LOOKUP($C218,'[23]E-FISCO'!$A$2:$A$12235,'[23]E-FISCO'!$B$2:$B$12235)))</f>
        <v>FALTA</v>
      </c>
      <c r="E218" s="4" t="str">
        <f>IF(C218="","",LOOKUP(C218,'[23]E-FISCO'!$A$2:$A$12235,'[23]E-FISCO'!$A$2:$A$12235))</f>
        <v>A9372</v>
      </c>
      <c r="F218" s="4" t="str">
        <f t="shared" ref="F218" si="119">IF(C218=E218,C218,"")</f>
        <v/>
      </c>
      <c r="G218" s="4" t="e">
        <f>IF(C218="","",LOOKUP(C218,#REF!,#REF!))</f>
        <v>#REF!</v>
      </c>
      <c r="H218" s="4" t="e">
        <f t="shared" ref="H218" si="120">IF(C218=G218,C218,"")</f>
        <v>#REF!</v>
      </c>
      <c r="I218" s="10" t="str">
        <f>IFERROR(VLOOKUP(C218,'[23]SINAPI MARÇO'!$A:$E,2,FALSE),IFERROR(VLOOKUP(C218,'[23]BANCO DE DADOS'!$A$3:$F$12008,3,FALSE),""))</f>
        <v>MOBILIZAÇÃO DE MAQUINAS E EQUIPAMENTOS - PAVIMENTAÇÃO EM PARALELEPÍPEDO E/OU INTERTRAVADO</v>
      </c>
      <c r="J218" s="6" t="str">
        <f>IFERROR(VLOOKUP(C218,'[23]SINAPI MARÇO'!$A:$E,3,FALSE),IFERROR(VLOOKUP(C218,'[23]BANCO DE DADOS'!$A$3:$F$12008,4,FALSE),""))</f>
        <v>UN</v>
      </c>
      <c r="K218" s="106">
        <f>VLOOKUP(A218,'[23]MEMÓRIA LOTE SETENTRIONAL'!$1:$1048576,6,FALSE)</f>
        <v>18</v>
      </c>
      <c r="L218" s="7">
        <f>IFERROR(VLOOKUP(C218,'[23]SINAPI MARÇO'!$A:$E,4,FALSE),IFERROR(VLOOKUP(C218,'[23]BANCO DE DADOS'!$A$3:$F$12008,5,FALSE),""))</f>
        <v>181.29</v>
      </c>
      <c r="M218" s="138"/>
      <c r="N218" s="107">
        <f>IF($P218="","",IF($P218=1,$J$10,IF($P218=2,$J$11,IF($P218=3,$J$12,IF($P218=4,$J$13,IF($P218=5,$J$14,IF($P218=6,$J$15)))))))</f>
        <v>0</v>
      </c>
      <c r="O218" s="107">
        <f>IF($P218="","",IF($P218=1,$K$10,IF($P218=2,$K$11,IF($P218=3,$K$12,IF($P218=4,$K$13,IF($P218=5,$K$14,IF($P218=6,$K$15)))))))</f>
        <v>0</v>
      </c>
      <c r="P218" s="108">
        <v>1</v>
      </c>
      <c r="Q218" s="8">
        <f t="shared" ref="Q218:R218" si="121">IF($K218="","",ROUND((L218*N218)+L218,2))</f>
        <v>181.29</v>
      </c>
      <c r="R218" s="8">
        <f t="shared" si="121"/>
        <v>0</v>
      </c>
      <c r="S218" s="8">
        <f t="shared" ref="S218" si="122">IF($K218="","",ROUND(Q218*K218,2))</f>
        <v>3263.22</v>
      </c>
      <c r="T218" s="8">
        <f t="shared" ref="T218" si="123">IF($K218="","",ROUND(R218*K218,2))</f>
        <v>0</v>
      </c>
      <c r="Z218" s="109"/>
    </row>
    <row r="219" spans="1:26" x14ac:dyDescent="0.25">
      <c r="A219" s="97" t="s">
        <v>270</v>
      </c>
      <c r="B219" s="97"/>
      <c r="C219" s="98"/>
      <c r="D219" s="99"/>
      <c r="E219" s="99"/>
      <c r="F219" s="99"/>
      <c r="G219" s="99"/>
      <c r="H219" s="99"/>
      <c r="I219" s="3" t="s">
        <v>51</v>
      </c>
      <c r="J219" s="99"/>
      <c r="K219" s="100"/>
      <c r="L219" s="101"/>
      <c r="M219" s="139"/>
      <c r="N219" s="99"/>
      <c r="O219" s="99"/>
      <c r="P219" s="99"/>
      <c r="Q219" s="99"/>
      <c r="R219" s="99"/>
      <c r="S219" s="102">
        <f>SUM(S220:S220)</f>
        <v>3263.22</v>
      </c>
      <c r="T219" s="102">
        <f>SUM(T220:T220)</f>
        <v>0</v>
      </c>
      <c r="Z219" s="109"/>
    </row>
    <row r="220" spans="1:26" ht="33" x14ac:dyDescent="0.3">
      <c r="A220" s="46" t="s">
        <v>271</v>
      </c>
      <c r="B220" s="103" t="str">
        <f>IFERROR(VLOOKUP(C220,'[23]SINAPI MARÇO'!$A:$F,6,FALSE),IFERROR(VLOOKUP(C220,'[23]BANCO DE DADOS'!$A$3:$F$12008,2,FALSE),""))</f>
        <v>COMPOSIÇÃO</v>
      </c>
      <c r="C220" s="104" t="s">
        <v>184</v>
      </c>
      <c r="D220" s="105" t="str">
        <f>IF(C220="","",IF(F220="","FALTA",LOOKUP($C220,'[23]E-FISCO'!$A$2:$A$12235,'[23]E-FISCO'!$B$2:$B$12235)))</f>
        <v>FALTA</v>
      </c>
      <c r="E220" s="4" t="str">
        <f>IF(C220="","",LOOKUP(C220,'[23]E-FISCO'!$A$2:$A$12235,'[23]E-FISCO'!$A$2:$A$12235))</f>
        <v>A9372</v>
      </c>
      <c r="F220" s="4" t="str">
        <f t="shared" ref="F220" si="124">IF(C220=E220,C220,"")</f>
        <v/>
      </c>
      <c r="G220" s="4" t="e">
        <f>IF(C220="","",LOOKUP(C220,#REF!,#REF!))</f>
        <v>#REF!</v>
      </c>
      <c r="H220" s="4" t="e">
        <f t="shared" ref="H220" si="125">IF(C220=G220,C220,"")</f>
        <v>#REF!</v>
      </c>
      <c r="I220" s="10" t="str">
        <f>IFERROR(VLOOKUP(C220,'[23]SINAPI MARÇO'!$A:$E,2,FALSE),IFERROR(VLOOKUP(C220,'[23]BANCO DE DADOS'!$A$3:$F$12008,3,FALSE),""))</f>
        <v>DESMOBILIZAÇÃO DE MAQUINAS E EQUIPAMENTOS - PAVIMENTAÇÃO EM PARALELEPÍPEDO E/OU INTERTRAVADO</v>
      </c>
      <c r="J220" s="6" t="str">
        <f>IFERROR(VLOOKUP(C220,'[23]SINAPI MARÇO'!$A:$E,3,FALSE),IFERROR(VLOOKUP(C220,'[23]BANCO DE DADOS'!$A$3:$F$12008,4,FALSE),""))</f>
        <v>UN</v>
      </c>
      <c r="K220" s="106">
        <f>VLOOKUP(A220,'[23]MEMÓRIA LOTE SETENTRIONAL'!$1:$1048576,6,FALSE)</f>
        <v>18</v>
      </c>
      <c r="L220" s="7">
        <f>IFERROR(VLOOKUP(C220,'[23]SINAPI MARÇO'!$A:$E,4,FALSE),IFERROR(VLOOKUP(C220,'[23]BANCO DE DADOS'!$A$3:$F$12008,5,FALSE),""))</f>
        <v>181.29</v>
      </c>
      <c r="M220" s="138"/>
      <c r="N220" s="107">
        <f>IF($P220="","",IF($P220=1,$J$10,IF($P220=2,$J$11,IF($P220=3,$J$12,IF($P220=4,$J$13,IF($P220=5,$J$14,IF($P220=6,$J$15)))))))</f>
        <v>0</v>
      </c>
      <c r="O220" s="107">
        <f>IF($P220="","",IF($P220=1,$K$10,IF($P220=2,$K$11,IF($P220=3,$K$12,IF($P220=4,$K$13,IF($P220=5,$K$14,IF($P220=6,$K$15)))))))</f>
        <v>0</v>
      </c>
      <c r="P220" s="108">
        <v>1</v>
      </c>
      <c r="Q220" s="8">
        <f t="shared" ref="Q220:R220" si="126">IF($K220="","",ROUND((L220*N220)+L220,2))</f>
        <v>181.29</v>
      </c>
      <c r="R220" s="8">
        <f t="shared" si="126"/>
        <v>0</v>
      </c>
      <c r="S220" s="8">
        <f t="shared" ref="S220" si="127">IF($K220="","",ROUND(Q220*K220,2))</f>
        <v>3263.22</v>
      </c>
      <c r="T220" s="8">
        <f t="shared" ref="T220" si="128">IF($K220="","",ROUND(R220*K220,2))</f>
        <v>0</v>
      </c>
      <c r="Z220" s="109"/>
    </row>
    <row r="221" spans="1:26" x14ac:dyDescent="0.25">
      <c r="A221" s="97" t="s">
        <v>272</v>
      </c>
      <c r="B221" s="97"/>
      <c r="C221" s="98"/>
      <c r="D221" s="99"/>
      <c r="E221" s="99"/>
      <c r="F221" s="99"/>
      <c r="G221" s="99"/>
      <c r="H221" s="99"/>
      <c r="I221" s="3" t="s">
        <v>77</v>
      </c>
      <c r="J221" s="99"/>
      <c r="K221" s="100"/>
      <c r="L221" s="101"/>
      <c r="M221" s="139"/>
      <c r="N221" s="99"/>
      <c r="O221" s="99"/>
      <c r="P221" s="99"/>
      <c r="Q221" s="99"/>
      <c r="R221" s="99"/>
      <c r="S221" s="102">
        <f>SUM(S222:S228)</f>
        <v>266621.43</v>
      </c>
      <c r="T221" s="102">
        <f>SUM(T222:T228)</f>
        <v>0</v>
      </c>
      <c r="Z221" s="109"/>
    </row>
    <row r="222" spans="1:26" ht="49.5" x14ac:dyDescent="0.3">
      <c r="A222" s="46" t="s">
        <v>273</v>
      </c>
      <c r="B222" s="103" t="str">
        <f>IFERROR(VLOOKUP(C222,'[23]SINAPI MARÇO'!$A:$F,6,FALSE),IFERROR(VLOOKUP(C222,'[23]BANCO DE DADOS'!$A$3:$F$12008,2,FALSE),""))</f>
        <v>SICRO JAN / 25</v>
      </c>
      <c r="C222" s="104">
        <v>5502114</v>
      </c>
      <c r="D222" s="105" t="str">
        <f>IF(C222="","",IF(F222="","FALTA",LOOKUP($C222,'[23]E-FISCO'!$A$2:$A$12235,'[23]E-FISCO'!$B$2:$B$12235)))</f>
        <v>FALTA</v>
      </c>
      <c r="E222" s="4">
        <f>IF(C222="","",LOOKUP(C222,'[23]E-FISCO'!$A$2:$A$12235,'[23]E-FISCO'!$A$2:$A$12235))</f>
        <v>5501706</v>
      </c>
      <c r="F222" s="4" t="str">
        <f t="shared" ref="F222:F228" si="129">IF(C222=E222,C222,"")</f>
        <v/>
      </c>
      <c r="G222" s="4" t="e">
        <f>IF(C222="","",LOOKUP(C222,#REF!,#REF!))</f>
        <v>#REF!</v>
      </c>
      <c r="H222" s="4" t="e">
        <f t="shared" ref="H222:H228" si="130">IF(C222=G222,C222,"")</f>
        <v>#REF!</v>
      </c>
      <c r="I222" s="10" t="str">
        <f>IFERROR(VLOOKUP(C222,'[23]SINAPI MARÇO'!$A:$E,2,FALSE),IFERROR(VLOOKUP(C222,'[23]BANCO DE DADOS'!$A$3:$F$12008,3,FALSE),""))</f>
        <v>ESCAVAÇÃO, CARGA E TRANSPORTE DE MATERIAL DE 1ª CATEGORIA - DMT DE 1.000 A 1.200 M - CAMINHO DE SERVIÇO EM LEITO NATURAL - COM ESCAVADEIRA E CAMINHÃO BASCULANTE DE 14 M³</v>
      </c>
      <c r="J222" s="6" t="str">
        <f>IFERROR(VLOOKUP(C222,'[23]SINAPI MARÇO'!$A:$E,3,FALSE),IFERROR(VLOOKUP(C222,'[23]BANCO DE DADOS'!$A$3:$F$12008,4,FALSE),""))</f>
        <v>M³</v>
      </c>
      <c r="K222" s="106">
        <f>VLOOKUP(A222,'[23]MEMÓRIA LOTE SETENTRIONAL'!$1:$1048576,6,FALSE)</f>
        <v>3264.62</v>
      </c>
      <c r="L222" s="7">
        <f>IFERROR(VLOOKUP(C222,'[23]SINAPI MARÇO'!$A:$E,4,FALSE),IFERROR(VLOOKUP(C222,'[23]BANCO DE DADOS'!$A$3:$F$12008,5,FALSE),""))</f>
        <v>7.92</v>
      </c>
      <c r="M222" s="138"/>
      <c r="N222" s="107">
        <f>IF($P222="","",IF($P222=1,$J$10,IF($P222=2,$J$11,IF($P222=3,$J$12,IF($P222=4,$J$13,IF($P222=5,$J$14,IF($P222=6,$J$15)))))))</f>
        <v>0</v>
      </c>
      <c r="O222" s="107">
        <f>IF($P222="","",IF($P222=1,$K$10,IF($P222=2,$K$11,IF($P222=3,$K$12,IF($P222=4,$K$13,IF($P222=5,$K$14,IF($P222=6,$K$15)))))))</f>
        <v>0</v>
      </c>
      <c r="P222" s="108">
        <v>1</v>
      </c>
      <c r="Q222" s="8">
        <f t="shared" ref="Q222:R228" si="131">IF($K222="","",ROUND((L222*N222)+L222,2))</f>
        <v>7.92</v>
      </c>
      <c r="R222" s="8">
        <f t="shared" si="131"/>
        <v>0</v>
      </c>
      <c r="S222" s="8">
        <f t="shared" ref="S222:S228" si="132">IF($K222="","",ROUND(Q222*K222,2))</f>
        <v>25855.79</v>
      </c>
      <c r="T222" s="8">
        <f t="shared" ref="T222:T228" si="133">IF($K222="","",ROUND(R222*K222,2))</f>
        <v>0</v>
      </c>
      <c r="Z222" s="109"/>
    </row>
    <row r="223" spans="1:26" x14ac:dyDescent="0.3">
      <c r="A223" s="46" t="s">
        <v>274</v>
      </c>
      <c r="B223" s="103" t="str">
        <f>IFERROR(VLOOKUP(C223,'[23]SINAPI MARÇO'!$A:$F,6,FALSE),IFERROR(VLOOKUP(C223,'[23]BANCO DE DADOS'!$A$3:$F$12008,2,FALSE),""))</f>
        <v>SICRO JAN / 25</v>
      </c>
      <c r="C223" s="104">
        <v>4413942</v>
      </c>
      <c r="D223" s="105" t="str">
        <f>IF(C223="","",IF(F223="","FALTA",LOOKUP($C223,'[23]E-FISCO'!$A$2:$A$12235,'[23]E-FISCO'!$B$2:$B$12235)))</f>
        <v>FALTA</v>
      </c>
      <c r="E223" s="4">
        <f>IF(C223="","",LOOKUP(C223,'[23]E-FISCO'!$A$2:$A$12235,'[23]E-FISCO'!$A$2:$A$12235))</f>
        <v>3713612</v>
      </c>
      <c r="F223" s="4" t="str">
        <f t="shared" si="129"/>
        <v/>
      </c>
      <c r="G223" s="4" t="e">
        <f>IF(C223="","",LOOKUP(C223,#REF!,#REF!))</f>
        <v>#REF!</v>
      </c>
      <c r="H223" s="4" t="e">
        <f t="shared" si="130"/>
        <v>#REF!</v>
      </c>
      <c r="I223" s="10" t="str">
        <f>IFERROR(VLOOKUP(C223,'[23]SINAPI MARÇO'!$A:$E,2,FALSE),IFERROR(VLOOKUP(C223,'[23]BANCO DE DADOS'!$A$3:$F$12008,3,FALSE),""))</f>
        <v>ESPALHAMENTO DE MATERIAL EM BOTA-FORA</v>
      </c>
      <c r="J223" s="6" t="str">
        <f>IFERROR(VLOOKUP(C223,'[23]SINAPI MARÇO'!$A:$E,3,FALSE),IFERROR(VLOOKUP(C223,'[23]BANCO DE DADOS'!$A$3:$F$12008,4,FALSE),""))</f>
        <v>M³</v>
      </c>
      <c r="K223" s="106">
        <f>VLOOKUP(A223,'[23]MEMÓRIA LOTE SETENTRIONAL'!$1:$1048576,6,FALSE)</f>
        <v>3264.62</v>
      </c>
      <c r="L223" s="7">
        <f>IFERROR(VLOOKUP(C223,'[23]SINAPI MARÇO'!$A:$E,4,FALSE),IFERROR(VLOOKUP(C223,'[23]BANCO DE DADOS'!$A$3:$F$12008,5,FALSE),""))</f>
        <v>1.94</v>
      </c>
      <c r="M223" s="138"/>
      <c r="N223" s="107">
        <f>IF($P223="","",IF($P223=1,$J$10,IF($P223=2,$J$11,IF($P223=3,$J$12,IF($P223=4,$J$13,IF($P223=5,$J$14,IF($P223=6,$J$15)))))))</f>
        <v>0</v>
      </c>
      <c r="O223" s="107">
        <f>IF($P223="","",IF($P223=1,$K$10,IF($P223=2,$K$11,IF($P223=3,$K$12,IF($P223=4,$K$13,IF($P223=5,$K$14,IF($P223=6,$K$15)))))))</f>
        <v>0</v>
      </c>
      <c r="P223" s="108">
        <v>1</v>
      </c>
      <c r="Q223" s="8">
        <f t="shared" si="131"/>
        <v>1.94</v>
      </c>
      <c r="R223" s="8">
        <f t="shared" si="131"/>
        <v>0</v>
      </c>
      <c r="S223" s="8">
        <f t="shared" si="132"/>
        <v>6333.36</v>
      </c>
      <c r="T223" s="8">
        <f t="shared" si="133"/>
        <v>0</v>
      </c>
      <c r="Z223" s="109"/>
    </row>
    <row r="224" spans="1:26" ht="33" x14ac:dyDescent="0.3">
      <c r="A224" s="46" t="s">
        <v>275</v>
      </c>
      <c r="B224" s="103" t="str">
        <f>IFERROR(VLOOKUP(C224,'[23]SINAPI MARÇO'!$A:$F,6,FALSE),IFERROR(VLOOKUP(C224,'[23]BANCO DE DADOS'!$A$3:$F$12008,2,FALSE),""))</f>
        <v>SICRO JAN / 25</v>
      </c>
      <c r="C224" s="104">
        <v>4011227</v>
      </c>
      <c r="D224" s="105" t="str">
        <f>IF(C224="","",IF(F224="","FALTA",LOOKUP($C224,'[23]E-FISCO'!$A$2:$A$12235,'[23]E-FISCO'!$B$2:$B$12235)))</f>
        <v>FALTA</v>
      </c>
      <c r="E224" s="4">
        <f>IF(C224="","",LOOKUP(C224,'[23]E-FISCO'!$A$2:$A$12235,'[23]E-FISCO'!$A$2:$A$12235))</f>
        <v>3713612</v>
      </c>
      <c r="F224" s="4" t="str">
        <f t="shared" si="129"/>
        <v/>
      </c>
      <c r="G224" s="4" t="e">
        <f>IF(C224="","",LOOKUP(C224,#REF!,#REF!))</f>
        <v>#REF!</v>
      </c>
      <c r="H224" s="4" t="e">
        <f t="shared" si="130"/>
        <v>#REF!</v>
      </c>
      <c r="I224" s="10" t="str">
        <f>IFERROR(VLOOKUP(C224,'[23]SINAPI MARÇO'!$A:$E,2,FALSE),IFERROR(VLOOKUP(C224,'[23]BANCO DE DADOS'!$A$3:$F$12008,3,FALSE),""))</f>
        <v>SUB-BASE DE SOLO ESTABILIZADO GRANULOMETRICAMENTE SEM MISTURA COM MATERIAL DE JAZIDA - 100% PROCTOR INTERMEDIÁRIO</v>
      </c>
      <c r="J224" s="6" t="str">
        <f>IFERROR(VLOOKUP(C224,'[23]SINAPI MARÇO'!$A:$E,3,FALSE),IFERROR(VLOOKUP(C224,'[23]BANCO DE DADOS'!$A$3:$F$12008,4,FALSE),""))</f>
        <v>M³</v>
      </c>
      <c r="K224" s="106">
        <f>VLOOKUP(A224,'[23]MEMÓRIA LOTE SETENTRIONAL'!$1:$1048576,6,FALSE)</f>
        <v>227.53</v>
      </c>
      <c r="L224" s="7">
        <f>IFERROR(VLOOKUP(C224,'[23]SINAPI MARÇO'!$A:$E,4,FALSE),IFERROR(VLOOKUP(C224,'[23]BANCO DE DADOS'!$A$3:$F$12008,5,FALSE),""))</f>
        <v>13.38</v>
      </c>
      <c r="M224" s="138"/>
      <c r="N224" s="107">
        <f>IF($P224="","",IF($P224=1,$J$10,IF($P224=2,$J$11,IF($P224=3,$J$12,IF($P224=4,$J$13,IF($P224=5,$J$14,IF($P224=6,$J$15)))))))</f>
        <v>0</v>
      </c>
      <c r="O224" s="107">
        <f>IF($P224="","",IF($P224=1,$K$10,IF($P224=2,$K$11,IF($P224=3,$K$12,IF($P224=4,$K$13,IF($P224=5,$K$14,IF($P224=6,$K$15)))))))</f>
        <v>0</v>
      </c>
      <c r="P224" s="108">
        <v>1</v>
      </c>
      <c r="Q224" s="8">
        <f t="shared" si="131"/>
        <v>13.38</v>
      </c>
      <c r="R224" s="8">
        <f t="shared" si="131"/>
        <v>0</v>
      </c>
      <c r="S224" s="8">
        <f t="shared" si="132"/>
        <v>3044.35</v>
      </c>
      <c r="T224" s="8">
        <f t="shared" si="133"/>
        <v>0</v>
      </c>
      <c r="Z224" s="109"/>
    </row>
    <row r="225" spans="1:26" ht="49.5" x14ac:dyDescent="0.3">
      <c r="A225" s="46" t="s">
        <v>276</v>
      </c>
      <c r="B225" s="103" t="str">
        <f>IFERROR(VLOOKUP(C225,'[23]SINAPI MARÇO'!$A:$F,6,FALSE),IFERROR(VLOOKUP(C225,'[23]BANCO DE DADOS'!$A$3:$F$12008,2,FALSE),""))</f>
        <v>SINAPI MARÇO 2025</v>
      </c>
      <c r="C225" s="104">
        <v>98525</v>
      </c>
      <c r="D225" s="105" t="str">
        <f>IF(C225="","",IF(F225="","FALTA",LOOKUP($C225,'[23]E-FISCO'!$A$2:$A$12235,'[23]E-FISCO'!$B$2:$B$12235)))</f>
        <v>FALTA</v>
      </c>
      <c r="E225" s="4">
        <f>IF(C225="","",LOOKUP(C225,'[23]E-FISCO'!$A$2:$A$12235,'[23]E-FISCO'!$A$2:$A$12235))</f>
        <v>98524</v>
      </c>
      <c r="F225" s="4" t="str">
        <f>IF(C225=E225,C225,"")</f>
        <v/>
      </c>
      <c r="G225" s="4" t="e">
        <f>IF(C225="","",LOOKUP(C225,#REF!,#REF!))</f>
        <v>#REF!</v>
      </c>
      <c r="H225" s="4" t="e">
        <f>IF(C225=G225,C225,"")</f>
        <v>#REF!</v>
      </c>
      <c r="I225" s="10" t="str">
        <f>IFERROR(VLOOKUP(C225,'[23]SINAPI MARÇO'!$A:$E,2,FALSE),IFERROR(VLOOKUP(C225,'[23]BANCO DE DADOS'!$A$3:$F$12008,3,FALSE),""))</f>
        <v>LIMPEZA MECANIZADA DE CAMADA VEGETAL, VEGETAÇÃO E PEQUENAS ÁRVORES (DIÂMETRO DE TRONCO MENOR QUE 0,20 M), COM TRATOR DE ESTEIRAS. AF_03/2024</v>
      </c>
      <c r="J225" s="6" t="str">
        <f>IFERROR(VLOOKUP(C225,'[23]SINAPI MARÇO'!$A:$E,3,FALSE),IFERROR(VLOOKUP(C225,'[23]BANCO DE DADOS'!$A$3:$F$12008,4,FALSE),""))</f>
        <v>M2</v>
      </c>
      <c r="K225" s="106">
        <f>VLOOKUP(A225,'[23]MEMÓRIA LOTE SETENTRIONAL'!$1:$1048576,6,FALSE)</f>
        <v>21764.16</v>
      </c>
      <c r="L225" s="7">
        <f>IFERROR(VLOOKUP(C225,'[23]SINAPI MARÇO'!$A:$E,4,FALSE),IFERROR(VLOOKUP(C225,'[23]BANCO DE DADOS'!$A$3:$F$12008,5,FALSE),""))</f>
        <v>0.63</v>
      </c>
      <c r="M225" s="138"/>
      <c r="N225" s="107">
        <f>IF($P225="","",IF($P225=1,$J$10,IF($P225=2,$J$11,IF($P225=3,$J$12,IF($P225=4,$J$13,IF($P225=5,$J$14,IF($P225=6,$J$15)))))))</f>
        <v>0</v>
      </c>
      <c r="O225" s="107">
        <f>IF($P225="","",IF($P225=1,$K$10,IF($P225=2,$K$11,IF($P225=3,$K$12,IF($P225=4,$K$13,IF($P225=5,$K$14,IF($P225=6,$K$15)))))))</f>
        <v>0</v>
      </c>
      <c r="P225" s="108">
        <v>1</v>
      </c>
      <c r="Q225" s="8">
        <f>IF($K225="","",ROUND((L225*N225)+L225,2))</f>
        <v>0.63</v>
      </c>
      <c r="R225" s="8">
        <f>IF($K225="","",ROUND((M225*O225)+M225,2))</f>
        <v>0</v>
      </c>
      <c r="S225" s="8">
        <f>IF($K225="","",ROUND(Q225*K225,2))</f>
        <v>13711.42</v>
      </c>
      <c r="T225" s="8">
        <f>IF($K225="","",ROUND(R225*K225,2))</f>
        <v>0</v>
      </c>
      <c r="Z225" s="109"/>
    </row>
    <row r="226" spans="1:26" ht="49.5" x14ac:dyDescent="0.3">
      <c r="A226" s="46" t="s">
        <v>277</v>
      </c>
      <c r="B226" s="103" t="str">
        <f>IFERROR(VLOOKUP(C226,'[23]SINAPI MARÇO'!$A:$F,6,FALSE),IFERROR(VLOOKUP(C226,'[23]BANCO DE DADOS'!$A$3:$F$12008,2,FALSE),""))</f>
        <v>SINAPI MARÇO 2025</v>
      </c>
      <c r="C226" s="104">
        <v>100979</v>
      </c>
      <c r="D226" s="105" t="str">
        <f>IF(C226="","",IF(F226="","FALTA",LOOKUP($C226,'[23]E-FISCO'!$A$2:$A$12235,'[23]E-FISCO'!$B$2:$B$12235)))</f>
        <v>564869 - 6</v>
      </c>
      <c r="E226" s="4">
        <f>IF(C226="","",LOOKUP(C226,'[23]E-FISCO'!$A$2:$A$12235,'[23]E-FISCO'!$A$2:$A$12235))</f>
        <v>100979</v>
      </c>
      <c r="F226" s="4">
        <f>IF(C226=E226,C226,"")</f>
        <v>100979</v>
      </c>
      <c r="G226" s="4" t="e">
        <f>IF(C226="","",LOOKUP(C226,#REF!,#REF!))</f>
        <v>#REF!</v>
      </c>
      <c r="H226" s="4" t="e">
        <f>IF(C226=G226,C226,"")</f>
        <v>#REF!</v>
      </c>
      <c r="I226" s="10" t="str">
        <f>IFERROR(VLOOKUP(C226,'[23]SINAPI MARÇO'!$A:$E,2,FALSE),IFERROR(VLOOKUP(C226,'[23]BANCO DE DADOS'!$A$3:$F$12008,3,FALSE),""))</f>
        <v>CARGA, MANOBRA E DESCARGA DE SOLOS E MATERIAIS GRANULARES EM CAMINHÃO BASCULANTE 14 M³ - CARGA COM ESCAVADEIRA HIDRÁULICA (CAÇAMBA DE 1,20 M³ / 155 HP) E DESCARGA LIVRE (UNIDADE: M3). AF_07/2020</v>
      </c>
      <c r="J226" s="6" t="str">
        <f>IFERROR(VLOOKUP(C226,'[23]SINAPI MARÇO'!$A:$E,3,FALSE),IFERROR(VLOOKUP(C226,'[23]BANCO DE DADOS'!$A$3:$F$12008,4,FALSE),""))</f>
        <v>M3</v>
      </c>
      <c r="K226" s="106">
        <f>VLOOKUP(A226,'[23]MEMÓRIA LOTE SETENTRIONAL'!$1:$1048576,6,FALSE)</f>
        <v>5658.68</v>
      </c>
      <c r="L226" s="7">
        <f>IFERROR(VLOOKUP(C226,'[23]SINAPI MARÇO'!$A:$E,4,FALSE),IFERROR(VLOOKUP(C226,'[23]BANCO DE DADOS'!$A$3:$F$12008,5,FALSE),""))</f>
        <v>6.63</v>
      </c>
      <c r="M226" s="138"/>
      <c r="N226" s="107">
        <f>IF($P226="","",IF($P226=1,$J$10,IF($P226=2,$J$11,IF($P226=3,$J$12,IF($P226=4,$J$13,IF($P226=5,$J$14,IF($P226=6,$J$15)))))))</f>
        <v>0</v>
      </c>
      <c r="O226" s="107">
        <f>IF($P226="","",IF($P226=1,$K$10,IF($P226=2,$K$11,IF($P226=3,$K$12,IF($P226=4,$K$13,IF($P226=5,$K$14,IF($P226=6,$K$15)))))))</f>
        <v>0</v>
      </c>
      <c r="P226" s="108">
        <v>1</v>
      </c>
      <c r="Q226" s="8">
        <f>IF($K226="","",ROUND((L226*N226)+L226,2))</f>
        <v>6.63</v>
      </c>
      <c r="R226" s="8">
        <f>IF($K226="","",ROUND((M226*O226)+M226,2))</f>
        <v>0</v>
      </c>
      <c r="S226" s="8">
        <f>IF($K226="","",ROUND(Q226*K226,2))</f>
        <v>37517.050000000003</v>
      </c>
      <c r="T226" s="8">
        <f>IF($K226="","",ROUND(R226*K226,2))</f>
        <v>0</v>
      </c>
      <c r="Z226" s="109"/>
    </row>
    <row r="227" spans="1:26" ht="33" x14ac:dyDescent="0.3">
      <c r="A227" s="46" t="s">
        <v>278</v>
      </c>
      <c r="B227" s="103" t="str">
        <f>IFERROR(VLOOKUP(C227,'[23]SINAPI MARÇO'!$A:$F,6,FALSE),IFERROR(VLOOKUP(C227,'[23]BANCO DE DADOS'!$A$3:$F$12008,2,FALSE),""))</f>
        <v>SINAPI MARÇO 2025</v>
      </c>
      <c r="C227" s="104">
        <v>95876</v>
      </c>
      <c r="D227" s="105" t="str">
        <f>IF(C227="","",IF(F227="","FALTA",LOOKUP($C227,'[23]E-FISCO'!$A$2:$A$12235,'[23]E-FISCO'!$B$2:$B$12235)))</f>
        <v>491949 - 1</v>
      </c>
      <c r="E227" s="4">
        <f>IF(C227="","",LOOKUP(C227,'[23]E-FISCO'!$A$2:$A$12235,'[23]E-FISCO'!$A$2:$A$12235))</f>
        <v>95876</v>
      </c>
      <c r="F227" s="4">
        <f t="shared" si="129"/>
        <v>95876</v>
      </c>
      <c r="G227" s="4" t="e">
        <f>IF(C227="","",LOOKUP(C227,#REF!,#REF!))</f>
        <v>#REF!</v>
      </c>
      <c r="H227" s="4" t="e">
        <f t="shared" si="130"/>
        <v>#REF!</v>
      </c>
      <c r="I227" s="10" t="str">
        <f>IFERROR(VLOOKUP(C227,'[23]SINAPI MARÇO'!$A:$E,2,FALSE),IFERROR(VLOOKUP(C227,'[23]BANCO DE DADOS'!$A$3:$F$12008,3,FALSE),""))</f>
        <v>TRANSPORTE COM CAMINHÃO BASCULANTE DE 14 M³, EM VIA URBANA PAVIMENTADA, DMT ATÉ 30 KM (UNIDADE: M3XKM). AF_07/2020</v>
      </c>
      <c r="J227" s="6" t="str">
        <f>IFERROR(VLOOKUP(C227,'[23]SINAPI MARÇO'!$A:$E,3,FALSE),IFERROR(VLOOKUP(C227,'[23]BANCO DE DADOS'!$A$3:$F$12008,4,FALSE),""))</f>
        <v>M3XKM</v>
      </c>
      <c r="K227" s="106">
        <f>VLOOKUP(A227,'[23]MEMÓRIA LOTE SETENTRIONAL'!$1:$1048576,6,FALSE)</f>
        <v>84880.2</v>
      </c>
      <c r="L227" s="7">
        <f>IFERROR(VLOOKUP(C227,'[23]SINAPI MARÇO'!$A:$E,4,FALSE),IFERROR(VLOOKUP(C227,'[23]BANCO DE DADOS'!$A$3:$F$12008,5,FALSE),""))</f>
        <v>2.12</v>
      </c>
      <c r="M227" s="138"/>
      <c r="N227" s="107">
        <f>IF($P227="","",IF($P227=1,$J$10,IF($P227=2,$J$11,IF($P227=3,$J$12,IF($P227=4,$J$13,IF($P227=5,$J$14,IF($P227=6,$J$15)))))))</f>
        <v>0</v>
      </c>
      <c r="O227" s="107">
        <f>IF($P227="","",IF($P227=1,$K$10,IF($P227=2,$K$11,IF($P227=3,$K$12,IF($P227=4,$K$13,IF($P227=5,$K$14,IF($P227=6,$K$15)))))))</f>
        <v>0</v>
      </c>
      <c r="P227" s="108">
        <v>1</v>
      </c>
      <c r="Q227" s="8">
        <f t="shared" si="131"/>
        <v>2.12</v>
      </c>
      <c r="R227" s="8">
        <f t="shared" si="131"/>
        <v>0</v>
      </c>
      <c r="S227" s="8">
        <f t="shared" si="132"/>
        <v>179946.02</v>
      </c>
      <c r="T227" s="8">
        <f t="shared" si="133"/>
        <v>0</v>
      </c>
      <c r="Z227" s="109"/>
    </row>
    <row r="228" spans="1:26" ht="33" x14ac:dyDescent="0.3">
      <c r="A228" s="46" t="s">
        <v>279</v>
      </c>
      <c r="B228" s="103" t="str">
        <f>IFERROR(VLOOKUP(C228,'[23]SINAPI MARÇO'!$A:$F,6,FALSE),IFERROR(VLOOKUP(C228,'[23]BANCO DE DADOS'!$A$3:$F$12008,2,FALSE),""))</f>
        <v>ORSE MARÇO 2025</v>
      </c>
      <c r="C228" s="104">
        <v>4268</v>
      </c>
      <c r="D228" s="105" t="str">
        <f>IF(C228="","",IF(F228="","FALTA",LOOKUP($C228,'[23]E-FISCO'!$A$2:$A$12235,'[23]E-FISCO'!$B$2:$B$12235)))</f>
        <v>FALTA</v>
      </c>
      <c r="E228" s="4">
        <f>IF(C228="","",LOOKUP(C228,'[23]E-FISCO'!$A$2:$A$12235,'[23]E-FISCO'!$A$2:$A$12235))</f>
        <v>3062</v>
      </c>
      <c r="F228" s="4" t="str">
        <f t="shared" si="129"/>
        <v/>
      </c>
      <c r="G228" s="4" t="e">
        <f>IF(C228="","",LOOKUP(C228,#REF!,#REF!))</f>
        <v>#REF!</v>
      </c>
      <c r="H228" s="4" t="e">
        <f t="shared" si="130"/>
        <v>#REF!</v>
      </c>
      <c r="I228" s="5" t="str">
        <f>IFERROR(VLOOKUP(C228,'[23]SINAPI MARÇO'!$A:$E,2,FALSE),IFERROR(VLOOKUP(C228,'[23]BANCO DE DADOS'!$A$3:$F$12008,3,FALSE),""))</f>
        <v>REMOÇÃO DE ÁRVORE, PORTE MÉDIO, COM UTILIZAÇÃO DE RETRO-ESCAVADEIRA</v>
      </c>
      <c r="J228" s="6" t="str">
        <f>IFERROR(VLOOKUP(C228,'[23]SINAPI MARÇO'!$A:$E,3,FALSE),IFERROR(VLOOKUP(C228,'[23]BANCO DE DADOS'!$A$3:$F$12008,4,FALSE),""))</f>
        <v>UN</v>
      </c>
      <c r="K228" s="106">
        <f>VLOOKUP(A228,'[23]MEMÓRIA LOTE SETENTRIONAL'!$1:$1048576,6,FALSE)</f>
        <v>2</v>
      </c>
      <c r="L228" s="7">
        <f>IFERROR(VLOOKUP(C228,'[23]SINAPI MARÇO'!$A:$E,4,FALSE),IFERROR(VLOOKUP(C228,'[23]BANCO DE DADOS'!$A$3:$F$12008,5,FALSE),""))</f>
        <v>106.72</v>
      </c>
      <c r="M228" s="138"/>
      <c r="N228" s="107">
        <f>IF($P228="","",IF($P228=1,$J$10,IF($P228=2,$J$11,IF($P228=3,$J$12,IF($P228=4,$J$13,IF($P228=5,$J$14,IF($P228=6,$J$15)))))))</f>
        <v>0</v>
      </c>
      <c r="O228" s="107">
        <f>IF($P228="","",IF($P228=1,$K$10,IF($P228=2,$K$11,IF($P228=3,$K$12,IF($P228=4,$K$13,IF($P228=5,$K$14,IF($P228=6,$K$15)))))))</f>
        <v>0</v>
      </c>
      <c r="P228" s="108">
        <v>1</v>
      </c>
      <c r="Q228" s="8">
        <f t="shared" si="131"/>
        <v>106.72</v>
      </c>
      <c r="R228" s="8">
        <f t="shared" si="131"/>
        <v>0</v>
      </c>
      <c r="S228" s="8">
        <f t="shared" si="132"/>
        <v>213.44</v>
      </c>
      <c r="T228" s="8">
        <f t="shared" si="133"/>
        <v>0</v>
      </c>
      <c r="Z228" s="109"/>
    </row>
    <row r="229" spans="1:26" x14ac:dyDescent="0.25">
      <c r="A229" s="97" t="s">
        <v>280</v>
      </c>
      <c r="B229" s="97"/>
      <c r="C229" s="98"/>
      <c r="D229" s="99"/>
      <c r="E229" s="99"/>
      <c r="F229" s="99"/>
      <c r="G229" s="99"/>
      <c r="H229" s="99"/>
      <c r="I229" s="3" t="s">
        <v>281</v>
      </c>
      <c r="J229" s="99"/>
      <c r="K229" s="100"/>
      <c r="L229" s="101"/>
      <c r="M229" s="139"/>
      <c r="N229" s="99"/>
      <c r="O229" s="99"/>
      <c r="P229" s="99"/>
      <c r="Q229" s="99"/>
      <c r="R229" s="99"/>
      <c r="S229" s="102">
        <f>SUM(S230:S243)</f>
        <v>2292355.5699999998</v>
      </c>
      <c r="T229" s="102">
        <f>SUM(T230:T243)</f>
        <v>0</v>
      </c>
      <c r="Z229" s="109"/>
    </row>
    <row r="230" spans="1:26" ht="49.5" x14ac:dyDescent="0.3">
      <c r="A230" s="46" t="s">
        <v>282</v>
      </c>
      <c r="B230" s="103" t="str">
        <f>IFERROR(VLOOKUP(C230,'[23]SINAPI MARÇO'!$A:$F,6,FALSE),IFERROR(VLOOKUP(C230,'[23]BANCO DE DADOS'!$A$3:$F$12008,2,FALSE),""))</f>
        <v>SINAPI MARÇO 2025</v>
      </c>
      <c r="C230" s="104">
        <v>100576</v>
      </c>
      <c r="D230" s="105" t="str">
        <f>IF(C230="","",IF(F230="","FALTA",LOOKUP($C230,'[23]E-FISCO'!$A$2:$A$12235,'[23]E-FISCO'!$B$2:$B$12235)))</f>
        <v>FALTA</v>
      </c>
      <c r="E230" s="4">
        <f>IF(C230="","",LOOKUP(C230,'[23]E-FISCO'!$A$2:$A$12235,'[23]E-FISCO'!$A$2:$A$12235))</f>
        <v>100575</v>
      </c>
      <c r="F230" s="4" t="str">
        <f t="shared" ref="F230:F243" si="134">IF(C230=E230,C230,"")</f>
        <v/>
      </c>
      <c r="G230" s="4">
        <v>100577</v>
      </c>
      <c r="H230" s="4" t="str">
        <f t="shared" ref="H230:H243" si="135">IF(C230=G230,C230,"")</f>
        <v/>
      </c>
      <c r="I230" s="10" t="str">
        <f>IFERROR(VLOOKUP(C230,'[23]SINAPI MARÇO'!$A:$E,2,FALSE),IFERROR(VLOOKUP(C230,'[23]BANCO DE DADOS'!$A$3:$F$12008,3,FALSE),""))</f>
        <v>REGULARIZAÇÃO E COMPACTAÇÃO DE SUBLEITO DE SOLO PREDOMINANTEMENTE ARGILOSO, PARA OBRAS DE CONSTRUÇÃO DE PAVIMENTOS. AF_09/2024</v>
      </c>
      <c r="J230" s="6" t="str">
        <f>IFERROR(VLOOKUP(C230,'[23]SINAPI MARÇO'!$A:$E,3,FALSE),IFERROR(VLOOKUP(C230,'[23]BANCO DE DADOS'!$A$3:$F$12008,4,FALSE),""))</f>
        <v>M2</v>
      </c>
      <c r="K230" s="106">
        <f>VLOOKUP(A230,'[23]MEMÓRIA LOTE SETENTRIONAL'!$1:$1048576,6,FALSE)</f>
        <v>21764.16</v>
      </c>
      <c r="L230" s="7">
        <f>IFERROR(VLOOKUP(C230,'[23]SINAPI MARÇO'!$A:$E,4,FALSE),IFERROR(VLOOKUP(C230,'[23]BANCO DE DADOS'!$A$3:$F$12008,5,FALSE),""))</f>
        <v>1.89</v>
      </c>
      <c r="M230" s="138"/>
      <c r="N230" s="107">
        <f>IF($P230="","",IF($P230=1,$J$10,IF($P230=2,$J$11,IF($P230=3,$J$12,IF($P230=4,$J$13,IF($P230=5,$J$14,IF($P230=6,$J$15)))))))</f>
        <v>0</v>
      </c>
      <c r="O230" s="107">
        <f>IF($P230="","",IF($P230=1,$K$10,IF($P230=2,$K$11,IF($P230=3,$K$12,IF($P230=4,$K$13,IF($P230=5,$K$14,IF($P230=6,$K$15)))))))</f>
        <v>0</v>
      </c>
      <c r="P230" s="108">
        <v>1</v>
      </c>
      <c r="Q230" s="8">
        <f t="shared" ref="Q230:R243" si="136">IF($K230="","",ROUND((L230*N230)+L230,2))</f>
        <v>1.89</v>
      </c>
      <c r="R230" s="8">
        <f t="shared" si="136"/>
        <v>0</v>
      </c>
      <c r="S230" s="8">
        <f t="shared" ref="S230:S243" si="137">IF($K230="","",ROUND(Q230*K230,2))</f>
        <v>41134.26</v>
      </c>
      <c r="T230" s="8">
        <f t="shared" ref="T230:T243" si="138">IF($K230="","",ROUND(R230*K230,2))</f>
        <v>0</v>
      </c>
      <c r="Z230" s="109"/>
    </row>
    <row r="231" spans="1:26" ht="33" x14ac:dyDescent="0.3">
      <c r="A231" s="46" t="s">
        <v>283</v>
      </c>
      <c r="B231" s="103" t="str">
        <f>IFERROR(VLOOKUP(C231,'[23]SINAPI MARÇO'!$A:$F,6,FALSE),IFERROR(VLOOKUP(C231,'[23]BANCO DE DADOS'!$A$3:$F$12008,2,FALSE),""))</f>
        <v>SICRO JAN / 25</v>
      </c>
      <c r="C231" s="104">
        <v>4011300</v>
      </c>
      <c r="D231" s="105" t="str">
        <f>IF(C231="","",IF(F231="","FALTA",LOOKUP($C231,'[23]E-FISCO'!$A$2:$A$12235,'[23]E-FISCO'!$B$2:$B$12235)))</f>
        <v>FALTA</v>
      </c>
      <c r="E231" s="4">
        <f>IF(C231="","",LOOKUP(C231,'[23]E-FISCO'!$A$2:$A$12235,'[23]E-FISCO'!$A$2:$A$12235))</f>
        <v>3713612</v>
      </c>
      <c r="F231" s="4" t="str">
        <f t="shared" si="134"/>
        <v/>
      </c>
      <c r="G231" s="4" t="e">
        <f>IF(C231="","",LOOKUP(C231,#REF!,#REF!))</f>
        <v>#REF!</v>
      </c>
      <c r="H231" s="4" t="e">
        <f t="shared" si="135"/>
        <v>#REF!</v>
      </c>
      <c r="I231" s="10" t="str">
        <f>IFERROR(VLOOKUP(C231,'[23]SINAPI MARÇO'!$A:$E,2,FALSE),IFERROR(VLOOKUP(C231,'[23]BANCO DE DADOS'!$A$3:$F$12008,3,FALSE),""))</f>
        <v>SUB-BASE DE SOLO MELHORADO COM 3% DE CIMENTO E MISTURA NA PISTA COM MATERIAL DE JAZIDA - 100% PROCTOR INTERMEDIÁRIO</v>
      </c>
      <c r="J231" s="6" t="str">
        <f>IFERROR(VLOOKUP(C231,'[23]SINAPI MARÇO'!$A:$E,3,FALSE),IFERROR(VLOOKUP(C231,'[23]BANCO DE DADOS'!$A$3:$F$12008,4,FALSE),""))</f>
        <v>M³</v>
      </c>
      <c r="K231" s="106">
        <f>VLOOKUP(A231,'[23]MEMÓRIA LOTE SETENTRIONAL'!$1:$1048576,6,FALSE)</f>
        <v>2275.34</v>
      </c>
      <c r="L231" s="7">
        <f>IFERROR(VLOOKUP(C231,'[23]SINAPI MARÇO'!$A:$E,4,FALSE),IFERROR(VLOOKUP(C231,'[23]BANCO DE DADOS'!$A$3:$F$12008,5,FALSE),""))</f>
        <v>56.13</v>
      </c>
      <c r="M231" s="138"/>
      <c r="N231" s="107">
        <f>IF($P231="","",IF($P231=1,$J$10,IF($P231=2,$J$11,IF($P231=3,$J$12,IF($P231=4,$J$13,IF($P231=5,$J$14,IF($P231=6,$J$15)))))))</f>
        <v>0</v>
      </c>
      <c r="O231" s="107">
        <f>IF($P231="","",IF($P231=1,$K$10,IF($P231=2,$K$11,IF($P231=3,$K$12,IF($P231=4,$K$13,IF($P231=5,$K$14,IF($P231=6,$K$15)))))))</f>
        <v>0</v>
      </c>
      <c r="P231" s="108">
        <v>1</v>
      </c>
      <c r="Q231" s="8">
        <f t="shared" si="136"/>
        <v>56.13</v>
      </c>
      <c r="R231" s="8">
        <f t="shared" si="136"/>
        <v>0</v>
      </c>
      <c r="S231" s="8">
        <f t="shared" si="137"/>
        <v>127714.83</v>
      </c>
      <c r="T231" s="8">
        <f t="shared" si="138"/>
        <v>0</v>
      </c>
      <c r="Z231" s="109"/>
    </row>
    <row r="232" spans="1:26" ht="49.5" x14ac:dyDescent="0.3">
      <c r="A232" s="46" t="s">
        <v>284</v>
      </c>
      <c r="B232" s="103" t="str">
        <f>IFERROR(VLOOKUP(C232,'[23]SINAPI MARÇO'!$A:$F,6,FALSE),IFERROR(VLOOKUP(C232,'[23]BANCO DE DADOS'!$A$3:$F$12008,2,FALSE),""))</f>
        <v>SINAPI MARÇO 2025</v>
      </c>
      <c r="C232" s="104">
        <v>96396</v>
      </c>
      <c r="D232" s="105" t="str">
        <f>IF(C232="","",IF(F232="","FALTA",LOOKUP($C232,'[23]E-FISCO'!$A$2:$A$12235,'[23]E-FISCO'!$B$2:$B$12235)))</f>
        <v>477471 - 0</v>
      </c>
      <c r="E232" s="4">
        <f>IF(C232="","",LOOKUP(C232,'[23]E-FISCO'!$A$2:$A$12235,'[23]E-FISCO'!$A$2:$A$12235))</f>
        <v>96396</v>
      </c>
      <c r="F232" s="4">
        <f t="shared" si="134"/>
        <v>96396</v>
      </c>
      <c r="G232" s="4" t="e">
        <f>IF(C232="","",LOOKUP(C232,#REF!,#REF!))</f>
        <v>#REF!</v>
      </c>
      <c r="H232" s="4" t="e">
        <f t="shared" si="135"/>
        <v>#REF!</v>
      </c>
      <c r="I232" s="10" t="str">
        <f>IFERROR(VLOOKUP(C232,'[23]SINAPI MARÇO'!$A:$E,2,FALSE),IFERROR(VLOOKUP(C232,'[23]BANCO DE DADOS'!$A$3:$F$12008,3,FALSE),""))</f>
        <v>CONSTRUÇÃO DE BASE E SUB-BASE PARA PAVIMENTAÇÃO DE BRITA GRADUADA SIMPLES, COM ESPESSURA DE 15 CM - EXCLUSIVE CARGA E TRANSPORTE. AF_09/2024</v>
      </c>
      <c r="J232" s="6" t="str">
        <f>IFERROR(VLOOKUP(C232,'[23]SINAPI MARÇO'!$A:$E,3,FALSE),IFERROR(VLOOKUP(C232,'[23]BANCO DE DADOS'!$A$3:$F$12008,4,FALSE),""))</f>
        <v>M3</v>
      </c>
      <c r="K232" s="106">
        <f>VLOOKUP(A232,'[23]MEMÓRIA LOTE SETENTRIONAL'!$1:$1048576,6,FALSE)</f>
        <v>2176.42</v>
      </c>
      <c r="L232" s="7">
        <f>IFERROR(VLOOKUP(C232,'[23]SINAPI MARÇO'!$A:$E,4,FALSE),IFERROR(VLOOKUP(C232,'[23]BANCO DE DADOS'!$A$3:$F$12008,5,FALSE),""))</f>
        <v>172.32</v>
      </c>
      <c r="M232" s="138"/>
      <c r="N232" s="107">
        <f>IF($P232="","",IF($P232=1,$J$10,IF($P232=2,$J$11,IF($P232=3,$J$12,IF($P232=4,$J$13,IF($P232=5,$J$14,IF($P232=6,$J$15)))))))</f>
        <v>0</v>
      </c>
      <c r="O232" s="107">
        <f>IF($P232="","",IF($P232=1,$K$10,IF($P232=2,$K$11,IF($P232=3,$K$12,IF($P232=4,$K$13,IF($P232=5,$K$14,IF($P232=6,$K$15)))))))</f>
        <v>0</v>
      </c>
      <c r="P232" s="108">
        <v>1</v>
      </c>
      <c r="Q232" s="8">
        <f t="shared" si="136"/>
        <v>172.32</v>
      </c>
      <c r="R232" s="8">
        <f t="shared" si="136"/>
        <v>0</v>
      </c>
      <c r="S232" s="8">
        <f t="shared" si="137"/>
        <v>375040.69</v>
      </c>
      <c r="T232" s="8">
        <f>IF($K232="","",ROUND(R232*K232,2))</f>
        <v>0</v>
      </c>
      <c r="V232" s="111"/>
      <c r="Z232" s="109"/>
    </row>
    <row r="233" spans="1:26" ht="49.5" x14ac:dyDescent="0.3">
      <c r="A233" s="46" t="s">
        <v>285</v>
      </c>
      <c r="B233" s="103" t="str">
        <f>IFERROR(VLOOKUP(C233,'[23]SINAPI MARÇO'!$A:$F,6,FALSE),IFERROR(VLOOKUP(C233,'[23]BANCO DE DADOS'!$A$3:$F$12008,2,FALSE),""))</f>
        <v>SINAPI MARÇO 2025</v>
      </c>
      <c r="C233" s="112">
        <v>100975</v>
      </c>
      <c r="D233" s="105" t="str">
        <f>IF(C233="","",IF(F233="","FALTA",LOOKUP($C233,'[23]E-FISCO'!$A$2:$A$12235,'[23]E-FISCO'!$B$2:$B$12235)))</f>
        <v>565329 - 0</v>
      </c>
      <c r="E233" s="4">
        <f>IF(C233="","",LOOKUP(C233,'[23]E-FISCO'!$A$2:$A$12235,'[23]E-FISCO'!$A$2:$A$12235))</f>
        <v>100975</v>
      </c>
      <c r="F233" s="4">
        <f t="shared" si="134"/>
        <v>100975</v>
      </c>
      <c r="G233" s="4" t="e">
        <f>IF(C233="","",LOOKUP(C233,#REF!,#REF!))</f>
        <v>#REF!</v>
      </c>
      <c r="H233" s="4" t="e">
        <f t="shared" si="135"/>
        <v>#REF!</v>
      </c>
      <c r="I233" s="10" t="str">
        <f>IFERROR(VLOOKUP(C233,'[23]SINAPI MARÇO'!$A:$E,2,FALSE),IFERROR(VLOOKUP(C233,'[23]BANCO DE DADOS'!$A$3:$F$12008,3,FALSE),""))</f>
        <v>CARGA, MANOBRA E DESCARGA DE SOLOS E MATERIAIS GRANULARES EM CAMINHÃO BASCULANTE 14 M³ - CARGA COM PÁ CARREGADEIRA (CAÇAMBA DE 1,7 A 2,8 M³ / 128 HP) E DESCARGA LIVRE (UNIDADE: M3). AF_07/2020</v>
      </c>
      <c r="J233" s="6" t="str">
        <f>IFERROR(VLOOKUP(C233,'[23]SINAPI MARÇO'!$A:$E,3,FALSE),IFERROR(VLOOKUP(C233,'[23]BANCO DE DADOS'!$A$3:$F$12008,4,FALSE),""))</f>
        <v>M3</v>
      </c>
      <c r="K233" s="106">
        <f>VLOOKUP(A233,'[23]MEMÓRIA LOTE SETENTRIONAL'!$1:$1048576,6,FALSE)</f>
        <v>2176.42</v>
      </c>
      <c r="L233" s="7">
        <f>IFERROR(VLOOKUP(C233,'[23]SINAPI MARÇO'!$A:$E,4,FALSE),IFERROR(VLOOKUP(C233,'[23]BANCO DE DADOS'!$A$3:$F$12008,5,FALSE),""))</f>
        <v>8.3699999999999992</v>
      </c>
      <c r="M233" s="138"/>
      <c r="N233" s="107">
        <f>IF($P233="","",IF($P233=1,$J$10,IF($P233=2,$J$11,IF($P233=3,$J$12,IF($P233=4,$J$13,IF($P233=5,$J$14,IF($P233=6,$J$15)))))))</f>
        <v>0</v>
      </c>
      <c r="O233" s="107">
        <f>IF($P233="","",IF($P233=1,$K$10,IF($P233=2,$K$11,IF($P233=3,$K$12,IF($P233=4,$K$13,IF($P233=5,$K$14,IF($P233=6,$K$15)))))))</f>
        <v>0</v>
      </c>
      <c r="P233" s="108">
        <v>1</v>
      </c>
      <c r="Q233" s="8">
        <f t="shared" si="136"/>
        <v>8.3699999999999992</v>
      </c>
      <c r="R233" s="8">
        <f t="shared" si="136"/>
        <v>0</v>
      </c>
      <c r="S233" s="8">
        <f t="shared" si="137"/>
        <v>18216.64</v>
      </c>
      <c r="T233" s="8">
        <f t="shared" si="138"/>
        <v>0</v>
      </c>
      <c r="Z233" s="109"/>
    </row>
    <row r="234" spans="1:26" ht="49.5" x14ac:dyDescent="0.3">
      <c r="A234" s="46" t="s">
        <v>286</v>
      </c>
      <c r="B234" s="103" t="str">
        <f>IFERROR(VLOOKUP(C234,'[23]SINAPI MARÇO'!$A:$F,6,FALSE),IFERROR(VLOOKUP(C234,'[23]BANCO DE DADOS'!$A$3:$F$12008,2,FALSE),""))</f>
        <v>SINAPI MARÇO 2025</v>
      </c>
      <c r="C234" s="112">
        <v>93593</v>
      </c>
      <c r="D234" s="105" t="str">
        <f>IF(C234="","",IF(F234="","FALTA",LOOKUP($C234,'[23]E-FISCO'!$A$2:$A$12235,'[23]E-FISCO'!$B$2:$B$12235)))</f>
        <v>480879 - 7</v>
      </c>
      <c r="E234" s="4">
        <f>IF(C234="","",LOOKUP(C234,'[23]E-FISCO'!$A$2:$A$12235,'[23]E-FISCO'!$A$2:$A$12235))</f>
        <v>93593</v>
      </c>
      <c r="F234" s="4">
        <f t="shared" si="134"/>
        <v>93593</v>
      </c>
      <c r="G234" s="4" t="e">
        <f>IF(C234="","",LOOKUP(C234,#REF!,#REF!))</f>
        <v>#REF!</v>
      </c>
      <c r="H234" s="4" t="e">
        <f t="shared" si="135"/>
        <v>#REF!</v>
      </c>
      <c r="I234" s="10" t="str">
        <f>IFERROR(VLOOKUP(C234,'[23]SINAPI MARÇO'!$A:$E,2,FALSE),IFERROR(VLOOKUP(C234,'[23]BANCO DE DADOS'!$A$3:$F$12008,3,FALSE),""))</f>
        <v>TRANSPORTE COM CAMINHÃO BASCULANTE DE 14 M³, EM VIA URBANA PAVIMENTADA, ADICIONAL PARA DMT EXCEDENTE A 30 KM (UNIDADE: M3XKM). AF_07/2020</v>
      </c>
      <c r="J234" s="6" t="str">
        <f>IFERROR(VLOOKUP(C234,'[23]SINAPI MARÇO'!$A:$E,3,FALSE),IFERROR(VLOOKUP(C234,'[23]BANCO DE DADOS'!$A$3:$F$12008,4,FALSE),""))</f>
        <v>M3XKM</v>
      </c>
      <c r="K234" s="106">
        <f>VLOOKUP(A234,'[23]MEMÓRIA LOTE SETENTRIONAL'!$1:$1048576,6,FALSE)</f>
        <v>96078.06</v>
      </c>
      <c r="L234" s="7">
        <f>IFERROR(VLOOKUP(C234,'[23]SINAPI MARÇO'!$A:$E,4,FALSE),IFERROR(VLOOKUP(C234,'[23]BANCO DE DADOS'!$A$3:$F$12008,5,FALSE),""))</f>
        <v>0.85</v>
      </c>
      <c r="M234" s="138"/>
      <c r="N234" s="107">
        <f>IF($P234="","",IF($P234=1,$J$10,IF($P234=2,$J$11,IF($P234=3,$J$12,IF($P234=4,$J$13,IF($P234=5,$J$14,IF($P234=6,$J$15)))))))</f>
        <v>0</v>
      </c>
      <c r="O234" s="107">
        <f>IF($P234="","",IF($P234=1,$K$10,IF($P234=2,$K$11,IF($P234=3,$K$12,IF($P234=4,$K$13,IF($P234=5,$K$14,IF($P234=6,$K$15)))))))</f>
        <v>0</v>
      </c>
      <c r="P234" s="108">
        <v>1</v>
      </c>
      <c r="Q234" s="8">
        <f t="shared" si="136"/>
        <v>0.85</v>
      </c>
      <c r="R234" s="8">
        <f t="shared" si="136"/>
        <v>0</v>
      </c>
      <c r="S234" s="8">
        <f t="shared" si="137"/>
        <v>81666.350000000006</v>
      </c>
      <c r="T234" s="8">
        <f t="shared" si="138"/>
        <v>0</v>
      </c>
      <c r="Z234" s="109"/>
    </row>
    <row r="235" spans="1:26" ht="33" x14ac:dyDescent="0.3">
      <c r="A235" s="46" t="s">
        <v>287</v>
      </c>
      <c r="B235" s="103" t="str">
        <f>IFERROR(VLOOKUP(C235,'[23]SINAPI MARÇO'!$A:$F,6,FALSE),IFERROR(VLOOKUP(C235,'[23]BANCO DE DADOS'!$A$3:$F$12008,2,FALSE),""))</f>
        <v>SINAPI MARÇO 2025</v>
      </c>
      <c r="C235" s="112">
        <v>95876</v>
      </c>
      <c r="D235" s="105" t="str">
        <f>IF(C235="","",IF(F235="","FALTA",LOOKUP($C235,'[23]E-FISCO'!$A$2:$A$12235,'[23]E-FISCO'!$B$2:$B$12235)))</f>
        <v>491949 - 1</v>
      </c>
      <c r="E235" s="4">
        <f>IF(C235="","",LOOKUP(C235,'[23]E-FISCO'!$A$2:$A$12235,'[23]E-FISCO'!$A$2:$A$12235))</f>
        <v>95876</v>
      </c>
      <c r="F235" s="4">
        <f t="shared" si="134"/>
        <v>95876</v>
      </c>
      <c r="G235" s="4" t="e">
        <f>IF(C235="","",LOOKUP(C235,#REF!,#REF!))</f>
        <v>#REF!</v>
      </c>
      <c r="H235" s="4" t="e">
        <f t="shared" si="135"/>
        <v>#REF!</v>
      </c>
      <c r="I235" s="10" t="str">
        <f>IFERROR(VLOOKUP(C235,'[23]SINAPI MARÇO'!$A:$E,2,FALSE),IFERROR(VLOOKUP(C235,'[23]BANCO DE DADOS'!$A$3:$F$12008,3,FALSE),""))</f>
        <v>TRANSPORTE COM CAMINHÃO BASCULANTE DE 14 M³, EM VIA URBANA PAVIMENTADA, DMT ATÉ 30 KM (UNIDADE: M3XKM). AF_07/2020</v>
      </c>
      <c r="J235" s="6" t="str">
        <f>IFERROR(VLOOKUP(C235,'[23]SINAPI MARÇO'!$A:$E,3,FALSE),IFERROR(VLOOKUP(C235,'[23]BANCO DE DADOS'!$A$3:$F$12008,4,FALSE),""))</f>
        <v>M3XKM</v>
      </c>
      <c r="K235" s="106">
        <f>VLOOKUP(A235,'[23]MEMÓRIA LOTE SETENTRIONAL'!$1:$1048576,6,FALSE)</f>
        <v>10675.34</v>
      </c>
      <c r="L235" s="7">
        <f>IFERROR(VLOOKUP(C235,'[23]SINAPI MARÇO'!$A:$E,4,FALSE),IFERROR(VLOOKUP(C235,'[23]BANCO DE DADOS'!$A$3:$F$12008,5,FALSE),""))</f>
        <v>2.12</v>
      </c>
      <c r="M235" s="138"/>
      <c r="N235" s="107">
        <f>IF($P235="","",IF($P235=1,$J$10,IF($P235=2,$J$11,IF($P235=3,$J$12,IF($P235=4,$J$13,IF($P235=5,$J$14,IF($P235=6,$J$15)))))))</f>
        <v>0</v>
      </c>
      <c r="O235" s="107">
        <f>IF($P235="","",IF($P235=1,$K$10,IF($P235=2,$K$11,IF($P235=3,$K$12,IF($P235=4,$K$13,IF($P235=5,$K$14,IF($P235=6,$K$15)))))))</f>
        <v>0</v>
      </c>
      <c r="P235" s="108">
        <v>1</v>
      </c>
      <c r="Q235" s="8">
        <f t="shared" si="136"/>
        <v>2.12</v>
      </c>
      <c r="R235" s="8">
        <f t="shared" si="136"/>
        <v>0</v>
      </c>
      <c r="S235" s="8">
        <f t="shared" si="137"/>
        <v>22631.72</v>
      </c>
      <c r="T235" s="8">
        <f t="shared" si="138"/>
        <v>0</v>
      </c>
      <c r="Z235" s="109"/>
    </row>
    <row r="236" spans="1:26" ht="33" x14ac:dyDescent="0.3">
      <c r="A236" s="46" t="s">
        <v>288</v>
      </c>
      <c r="B236" s="103" t="str">
        <f>IFERROR(VLOOKUP(C236,'[23]SINAPI MARÇO'!$A:$F,6,FALSE),IFERROR(VLOOKUP(C236,'[23]BANCO DE DADOS'!$A$3:$F$12008,2,FALSE),""))</f>
        <v>SINAPI MARÇO 2025</v>
      </c>
      <c r="C236" s="112">
        <v>92398</v>
      </c>
      <c r="D236" s="105" t="str">
        <f>IF(C236="","",IF(F236="","FALTA",LOOKUP($C236,'[23]E-FISCO'!$A$2:$A$12235,'[23]E-FISCO'!$B$2:$B$12235)))</f>
        <v>FALTA</v>
      </c>
      <c r="E236" s="4">
        <f>IF(C236="","",LOOKUP(C236,'[23]E-FISCO'!$A$2:$A$12235,'[23]E-FISCO'!$A$2:$A$12235))</f>
        <v>92397</v>
      </c>
      <c r="F236" s="4" t="str">
        <f t="shared" si="134"/>
        <v/>
      </c>
      <c r="G236" s="4" t="e">
        <f>IF(C236="","",LOOKUP(C236,#REF!,#REF!))</f>
        <v>#REF!</v>
      </c>
      <c r="H236" s="4" t="e">
        <f t="shared" si="135"/>
        <v>#REF!</v>
      </c>
      <c r="I236" s="10" t="str">
        <f>IFERROR(VLOOKUP(C236,'[23]SINAPI MARÇO'!$A:$E,2,FALSE),IFERROR(VLOOKUP(C236,'[23]BANCO DE DADOS'!$A$3:$F$12008,3,FALSE),""))</f>
        <v>EXECUÇÃO DE PAVIMENTO EM PISO INTERTRAVADO, COM BLOCO RETANGULAR COR NATURAL DE 20 X 10 CM, ESPESSURA 8 CM. AF_10/2022</v>
      </c>
      <c r="J236" s="6" t="str">
        <f>IFERROR(VLOOKUP(C236,'[23]SINAPI MARÇO'!$A:$E,3,FALSE),IFERROR(VLOOKUP(C236,'[23]BANCO DE DADOS'!$A$3:$F$12008,4,FALSE),""))</f>
        <v>M2</v>
      </c>
      <c r="K236" s="106">
        <f>VLOOKUP(A236,'[23]MEMÓRIA LOTE SETENTRIONAL'!$1:$1048576,6,FALSE)</f>
        <v>6620.09</v>
      </c>
      <c r="L236" s="7">
        <f>IFERROR(VLOOKUP(C236,'[23]SINAPI MARÇO'!$A:$E,4,FALSE),IFERROR(VLOOKUP(C236,'[23]BANCO DE DADOS'!$A$3:$F$12008,5,FALSE),""))</f>
        <v>79.459999999999994</v>
      </c>
      <c r="M236" s="138"/>
      <c r="N236" s="107">
        <f>IF($P236="","",IF($P236=1,$J$10,IF($P236=2,$J$11,IF($P236=3,$J$12,IF($P236=4,$J$13,IF($P236=5,$J$14,IF($P236=6,$J$15)))))))</f>
        <v>0</v>
      </c>
      <c r="O236" s="107">
        <f>IF($P236="","",IF($P236=1,$K$10,IF($P236=2,$K$11,IF($P236=3,$K$12,IF($P236=4,$K$13,IF($P236=5,$K$14,IF($P236=6,$K$15)))))))</f>
        <v>0</v>
      </c>
      <c r="P236" s="108">
        <v>1</v>
      </c>
      <c r="Q236" s="8">
        <f t="shared" si="136"/>
        <v>79.459999999999994</v>
      </c>
      <c r="R236" s="8">
        <f t="shared" si="136"/>
        <v>0</v>
      </c>
      <c r="S236" s="8">
        <f t="shared" si="137"/>
        <v>526032.35</v>
      </c>
      <c r="T236" s="8">
        <f t="shared" si="138"/>
        <v>0</v>
      </c>
      <c r="Z236" s="109"/>
    </row>
    <row r="237" spans="1:26" ht="33" x14ac:dyDescent="0.3">
      <c r="A237" s="46" t="s">
        <v>289</v>
      </c>
      <c r="B237" s="103" t="str">
        <f>IFERROR(VLOOKUP(C237,'[23]SINAPI MARÇO'!$A:$F,6,FALSE),IFERROR(VLOOKUP(C237,'[23]BANCO DE DADOS'!$A$3:$F$12008,2,FALSE),""))</f>
        <v>SINAPI MARÇO 2025</v>
      </c>
      <c r="C237" s="104">
        <v>92400</v>
      </c>
      <c r="D237" s="105" t="str">
        <f>IF(C237="","",IF(F237="","FALTA",LOOKUP($C237,'[23]E-FISCO'!$A$2:$A$12235,'[23]E-FISCO'!$B$2:$B$12235)))</f>
        <v>478895 - 8</v>
      </c>
      <c r="E237" s="4">
        <f>IF(C237="","",LOOKUP(C237,'[23]E-FISCO'!$A$2:$A$12235,'[23]E-FISCO'!$A$2:$A$12235))</f>
        <v>92400</v>
      </c>
      <c r="F237" s="4">
        <f t="shared" si="134"/>
        <v>92400</v>
      </c>
      <c r="G237" s="4" t="e">
        <f>IF(C237="","",LOOKUP(C237,#REF!,#REF!))</f>
        <v>#REF!</v>
      </c>
      <c r="H237" s="4" t="e">
        <f t="shared" si="135"/>
        <v>#REF!</v>
      </c>
      <c r="I237" s="10" t="str">
        <f>IFERROR(VLOOKUP(C237,'[23]SINAPI MARÇO'!$A:$E,2,FALSE),IFERROR(VLOOKUP(C237,'[23]BANCO DE DADOS'!$A$3:$F$12008,3,FALSE),""))</f>
        <v>EXECUÇÃO DE PAVIMENTO EM PISO INTERTRAVADO, COM BLOCO RETANGULAR DE 20 X 10 CM, ESPESSURA 10 CM. AF_10/2022</v>
      </c>
      <c r="J237" s="6" t="str">
        <f>IFERROR(VLOOKUP(C237,'[23]SINAPI MARÇO'!$A:$E,3,FALSE),IFERROR(VLOOKUP(C237,'[23]BANCO DE DADOS'!$A$3:$F$12008,4,FALSE),""))</f>
        <v>M2</v>
      </c>
      <c r="K237" s="106">
        <f>VLOOKUP(A237,'[23]MEMÓRIA LOTE SETENTRIONAL'!$1:$1048576,6,FALSE)</f>
        <v>6570.33</v>
      </c>
      <c r="L237" s="7">
        <f>IFERROR(VLOOKUP(C237,'[23]SINAPI MARÇO'!$A:$E,4,FALSE),IFERROR(VLOOKUP(C237,'[23]BANCO DE DADOS'!$A$3:$F$12008,5,FALSE),""))</f>
        <v>92.91</v>
      </c>
      <c r="M237" s="138"/>
      <c r="N237" s="107">
        <f>IF($P237="","",IF($P237=1,$J$10,IF($P237=2,$J$11,IF($P237=3,$J$12,IF($P237=4,$J$13,IF($P237=5,$J$14,IF($P237=6,$J$15)))))))</f>
        <v>0</v>
      </c>
      <c r="O237" s="107">
        <f>IF($P237="","",IF($P237=1,$K$10,IF($P237=2,$K$11,IF($P237=3,$K$12,IF($P237=4,$K$13,IF($P237=5,$K$14,IF($P237=6,$K$15)))))))</f>
        <v>0</v>
      </c>
      <c r="P237" s="108">
        <v>1</v>
      </c>
      <c r="Q237" s="8">
        <f t="shared" si="136"/>
        <v>92.91</v>
      </c>
      <c r="R237" s="8">
        <f t="shared" si="136"/>
        <v>0</v>
      </c>
      <c r="S237" s="8">
        <f t="shared" si="137"/>
        <v>610449.36</v>
      </c>
      <c r="T237" s="8">
        <f t="shared" si="138"/>
        <v>0</v>
      </c>
      <c r="Z237" s="109"/>
    </row>
    <row r="238" spans="1:26" ht="33" x14ac:dyDescent="0.3">
      <c r="A238" s="46" t="s">
        <v>290</v>
      </c>
      <c r="B238" s="103" t="str">
        <f>IFERROR(VLOOKUP(C238,'[23]SINAPI MARÇO'!$A:$F,6,FALSE),IFERROR(VLOOKUP(C238,'[23]BANCO DE DADOS'!$A$3:$F$12008,2,FALSE),""))</f>
        <v>SINAPI MARÇO 2025</v>
      </c>
      <c r="C238" s="104">
        <v>94281</v>
      </c>
      <c r="D238" s="105" t="str">
        <f>IF(C238="","",IF(F238="","FALTA",LOOKUP($C238,'[23]E-FISCO'!$A$2:$A$12235,'[23]E-FISCO'!$B$2:$B$12235)))</f>
        <v>484031 - 3</v>
      </c>
      <c r="E238" s="4">
        <f>IF(C238="","",LOOKUP(C238,'[23]E-FISCO'!$A$2:$A$12235,'[23]E-FISCO'!$A$2:$A$12235))</f>
        <v>94281</v>
      </c>
      <c r="F238" s="4">
        <f t="shared" si="134"/>
        <v>94281</v>
      </c>
      <c r="G238" s="4" t="e">
        <f>IF(C238="","",LOOKUP(C238,#REF!,#REF!))</f>
        <v>#REF!</v>
      </c>
      <c r="H238" s="4" t="e">
        <f t="shared" si="135"/>
        <v>#REF!</v>
      </c>
      <c r="I238" s="10" t="str">
        <f>IFERROR(VLOOKUP(C238,'[23]SINAPI MARÇO'!$A:$E,2,FALSE),IFERROR(VLOOKUP(C238,'[23]BANCO DE DADOS'!$A$3:$F$12008,3,FALSE),""))</f>
        <v>EXECUÇÃO DE SARJETA DE CONCRETO USINADO, MOLDADA  IN LOCO  EM TRECHO RETO, 30 CM BASE X 15 CM ALTURA. AF_01/2024</v>
      </c>
      <c r="J238" s="6" t="str">
        <f>IFERROR(VLOOKUP(C238,'[23]SINAPI MARÇO'!$A:$E,3,FALSE),IFERROR(VLOOKUP(C238,'[23]BANCO DE DADOS'!$A$3:$F$12008,4,FALSE),""))</f>
        <v>M</v>
      </c>
      <c r="K238" s="106">
        <f>VLOOKUP(A238,'[23]MEMÓRIA LOTE SETENTRIONAL'!$1:$1048576,6,FALSE)</f>
        <v>3957.12</v>
      </c>
      <c r="L238" s="7">
        <f>IFERROR(VLOOKUP(C238,'[23]SINAPI MARÇO'!$A:$E,4,FALSE),IFERROR(VLOOKUP(C238,'[23]BANCO DE DADOS'!$A$3:$F$12008,5,FALSE),""))</f>
        <v>41.94</v>
      </c>
      <c r="M238" s="138"/>
      <c r="N238" s="107">
        <f>IF($P238="","",IF($P238=1,$J$10,IF($P238=2,$J$11,IF($P238=3,$J$12,IF($P238=4,$J$13,IF($P238=5,$J$14,IF($P238=6,$J$15)))))))</f>
        <v>0</v>
      </c>
      <c r="O238" s="107">
        <f>IF($P238="","",IF($P238=1,$K$10,IF($P238=2,$K$11,IF($P238=3,$K$12,IF($P238=4,$K$13,IF($P238=5,$K$14,IF($P238=6,$K$15)))))))</f>
        <v>0</v>
      </c>
      <c r="P238" s="108">
        <v>1</v>
      </c>
      <c r="Q238" s="8">
        <f t="shared" si="136"/>
        <v>41.94</v>
      </c>
      <c r="R238" s="8">
        <f t="shared" si="136"/>
        <v>0</v>
      </c>
      <c r="S238" s="8">
        <f t="shared" si="137"/>
        <v>165961.60999999999</v>
      </c>
      <c r="T238" s="8">
        <f t="shared" si="138"/>
        <v>0</v>
      </c>
      <c r="Z238" s="109"/>
    </row>
    <row r="239" spans="1:26" ht="33" x14ac:dyDescent="0.3">
      <c r="A239" s="46" t="s">
        <v>291</v>
      </c>
      <c r="B239" s="103" t="str">
        <f>IFERROR(VLOOKUP(C239,'[23]SINAPI MARÇO'!$A:$F,6,FALSE),IFERROR(VLOOKUP(C239,'[23]BANCO DE DADOS'!$A$3:$F$12008,2,FALSE),""))</f>
        <v>SINAPI MARÇO 2025</v>
      </c>
      <c r="C239" s="104">
        <v>94282</v>
      </c>
      <c r="D239" s="105" t="str">
        <f>IF(C239="","",IF(F239="","FALTA",LOOKUP($C239,'[23]E-FISCO'!$A$2:$A$12235,'[23]E-FISCO'!$B$2:$B$12235)))</f>
        <v>FALTA</v>
      </c>
      <c r="E239" s="4">
        <f>IF(C239="","",LOOKUP(C239,'[23]E-FISCO'!$A$2:$A$12235,'[23]E-FISCO'!$A$2:$A$12235))</f>
        <v>94281</v>
      </c>
      <c r="F239" s="4" t="str">
        <f t="shared" si="134"/>
        <v/>
      </c>
      <c r="G239" s="4" t="e">
        <f>IF(C239="","",LOOKUP(C239,#REF!,#REF!))</f>
        <v>#REF!</v>
      </c>
      <c r="H239" s="4" t="e">
        <f t="shared" si="135"/>
        <v>#REF!</v>
      </c>
      <c r="I239" s="10" t="str">
        <f>IFERROR(VLOOKUP(C239,'[23]SINAPI MARÇO'!$A:$E,2,FALSE),IFERROR(VLOOKUP(C239,'[23]BANCO DE DADOS'!$A$3:$F$12008,3,FALSE),""))</f>
        <v>EXECUÇÃO DE SARJETA DE CONCRETO USINADO, MOLDADA  IN LOCO  EM TRECHO CURVO, 30 CM BASE X 15 CM ALTURA. AF_01/2024</v>
      </c>
      <c r="J239" s="6" t="str">
        <f>IFERROR(VLOOKUP(C239,'[23]SINAPI MARÇO'!$A:$E,3,FALSE),IFERROR(VLOOKUP(C239,'[23]BANCO DE DADOS'!$A$3:$F$12008,4,FALSE),""))</f>
        <v>M</v>
      </c>
      <c r="K239" s="106">
        <f>VLOOKUP(A239,'[23]MEMÓRIA LOTE SETENTRIONAL'!$1:$1048576,6,FALSE)</f>
        <v>439.68</v>
      </c>
      <c r="L239" s="7">
        <f>IFERROR(VLOOKUP(C239,'[23]SINAPI MARÇO'!$A:$E,4,FALSE),IFERROR(VLOOKUP(C239,'[23]BANCO DE DADOS'!$A$3:$F$12008,5,FALSE),""))</f>
        <v>48.98</v>
      </c>
      <c r="M239" s="138"/>
      <c r="N239" s="107">
        <f>IF($P239="","",IF($P239=1,$J$10,IF($P239=2,$J$11,IF($P239=3,$J$12,IF($P239=4,$J$13,IF($P239=5,$J$14,IF($P239=6,$J$15)))))))</f>
        <v>0</v>
      </c>
      <c r="O239" s="107">
        <f>IF($P239="","",IF($P239=1,$K$10,IF($P239=2,$K$11,IF($P239=3,$K$12,IF($P239=4,$K$13,IF($P239=5,$K$14,IF($P239=6,$K$15)))))))</f>
        <v>0</v>
      </c>
      <c r="P239" s="108">
        <v>1</v>
      </c>
      <c r="Q239" s="8">
        <f t="shared" si="136"/>
        <v>48.98</v>
      </c>
      <c r="R239" s="8">
        <f t="shared" si="136"/>
        <v>0</v>
      </c>
      <c r="S239" s="8">
        <f t="shared" si="137"/>
        <v>21535.53</v>
      </c>
      <c r="T239" s="8">
        <f t="shared" si="138"/>
        <v>0</v>
      </c>
      <c r="Z239" s="109"/>
    </row>
    <row r="240" spans="1:26" ht="49.5" x14ac:dyDescent="0.3">
      <c r="A240" s="46" t="s">
        <v>292</v>
      </c>
      <c r="B240" s="103" t="str">
        <f>IFERROR(VLOOKUP(C240,'[23]SINAPI MARÇO'!$A:$F,6,FALSE),IFERROR(VLOOKUP(C240,'[23]BANCO DE DADOS'!$A$3:$F$12008,2,FALSE),""))</f>
        <v>SINAPI MARÇO 2025</v>
      </c>
      <c r="C240" s="104">
        <v>94273</v>
      </c>
      <c r="D240" s="105" t="str">
        <f>IF(C240="","",IF(F240="","FALTA",LOOKUP($C240,'[23]E-FISCO'!$A$2:$A$12235,'[23]E-FISCO'!$B$2:$B$12235)))</f>
        <v>440498 - 0</v>
      </c>
      <c r="E240" s="4">
        <f>IF(C240="","",LOOKUP(C240,'[23]E-FISCO'!$A$2:$A$12235,'[23]E-FISCO'!$A$2:$A$12235))</f>
        <v>94273</v>
      </c>
      <c r="F240" s="4">
        <f t="shared" si="134"/>
        <v>94273</v>
      </c>
      <c r="G240" s="4" t="e">
        <f>IF(C240="","",LOOKUP(C240,#REF!,#REF!))</f>
        <v>#REF!</v>
      </c>
      <c r="H240" s="4" t="e">
        <f t="shared" si="135"/>
        <v>#REF!</v>
      </c>
      <c r="I240" s="10" t="str">
        <f>IFERROR(VLOOKUP(C240,'[23]SINAPI MARÇO'!$A:$E,2,FALSE),IFERROR(VLOOKUP(C240,'[23]BANCO DE DADOS'!$A$3:$F$12008,3,FALSE),""))</f>
        <v>ASSENTAMENTO DE GUIA (MEIO-FIO) EM TRECHO RETO, CONFECCIONADA EM CONCRETO PRÉ-FABRICADO, DIMENSÕES 100X15X13X30 CM (COMPRIMENTO X BASE INFERIOR X BASE SUPERIOR X ALTURA). AF_01/2024</v>
      </c>
      <c r="J240" s="6" t="str">
        <f>IFERROR(VLOOKUP(C240,'[23]SINAPI MARÇO'!$A:$E,3,FALSE),IFERROR(VLOOKUP(C240,'[23]BANCO DE DADOS'!$A$3:$F$12008,4,FALSE),""))</f>
        <v>M</v>
      </c>
      <c r="K240" s="106">
        <f>VLOOKUP(A240,'[23]MEMÓRIA LOTE SETENTRIONAL'!$1:$1048576,6,FALSE)</f>
        <v>5276.16</v>
      </c>
      <c r="L240" s="7">
        <f>IFERROR(VLOOKUP(C240,'[23]SINAPI MARÇO'!$A:$E,4,FALSE),IFERROR(VLOOKUP(C240,'[23]BANCO DE DADOS'!$A$3:$F$12008,5,FALSE),""))</f>
        <v>50.31</v>
      </c>
      <c r="M240" s="138"/>
      <c r="N240" s="107">
        <f>IF($P240="","",IF($P240=1,$J$10,IF($P240=2,$J$11,IF($P240=3,$J$12,IF($P240=4,$J$13,IF($P240=5,$J$14,IF($P240=6,$J$15)))))))</f>
        <v>0</v>
      </c>
      <c r="O240" s="107">
        <f>IF($P240="","",IF($P240=1,$K$10,IF($P240=2,$K$11,IF($P240=3,$K$12,IF($P240=4,$K$13,IF($P240=5,$K$14,IF($P240=6,$K$15)))))))</f>
        <v>0</v>
      </c>
      <c r="P240" s="108">
        <v>1</v>
      </c>
      <c r="Q240" s="8">
        <f t="shared" si="136"/>
        <v>50.31</v>
      </c>
      <c r="R240" s="8">
        <f t="shared" si="136"/>
        <v>0</v>
      </c>
      <c r="S240" s="8">
        <f t="shared" si="137"/>
        <v>265443.61</v>
      </c>
      <c r="T240" s="8">
        <f t="shared" si="138"/>
        <v>0</v>
      </c>
      <c r="Z240" s="109"/>
    </row>
    <row r="241" spans="1:26" ht="49.5" x14ac:dyDescent="0.3">
      <c r="A241" s="46" t="s">
        <v>293</v>
      </c>
      <c r="B241" s="103" t="str">
        <f>IFERROR(VLOOKUP(C241,'[23]SINAPI MARÇO'!$A:$F,6,FALSE),IFERROR(VLOOKUP(C241,'[23]BANCO DE DADOS'!$A$3:$F$12008,2,FALSE),""))</f>
        <v>SINAPI MARÇO 2025</v>
      </c>
      <c r="C241" s="104">
        <v>94274</v>
      </c>
      <c r="D241" s="105" t="str">
        <f>IF(C241="","",IF(F241="","FALTA",LOOKUP($C241,'[23]E-FISCO'!$A$2:$A$12235,'[23]E-FISCO'!$B$2:$B$12235)))</f>
        <v>464698 - 3</v>
      </c>
      <c r="E241" s="4">
        <f>IF(C241="","",LOOKUP(C241,'[23]E-FISCO'!$A$2:$A$12235,'[23]E-FISCO'!$A$2:$A$12235))</f>
        <v>94274</v>
      </c>
      <c r="F241" s="4">
        <f t="shared" si="134"/>
        <v>94274</v>
      </c>
      <c r="G241" s="4" t="e">
        <f>IF(C241="","",LOOKUP(C241,#REF!,#REF!))</f>
        <v>#REF!</v>
      </c>
      <c r="H241" s="4" t="e">
        <f t="shared" si="135"/>
        <v>#REF!</v>
      </c>
      <c r="I241" s="10" t="str">
        <f>IFERROR(VLOOKUP(C241,'[23]SINAPI MARÇO'!$A:$E,2,FALSE),IFERROR(VLOOKUP(C241,'[23]BANCO DE DADOS'!$A$3:$F$12008,3,FALSE),""))</f>
        <v>ASSENTAMENTO DE GUIA (MEIO-FIO) EM TRECHO CURVO, CONFECCIONADA EM CONCRETO PRÉ-FABRICADO, DIMENSÕES 100X15X13X30 CM (COMPRIMENTO X BASE INFERIOR X BASE SUPERIOR X ALTURA). AF_01/2024</v>
      </c>
      <c r="J241" s="6" t="str">
        <f>IFERROR(VLOOKUP(C241,'[23]SINAPI MARÇO'!$A:$E,3,FALSE),IFERROR(VLOOKUP(C241,'[23]BANCO DE DADOS'!$A$3:$F$12008,4,FALSE),""))</f>
        <v>M</v>
      </c>
      <c r="K241" s="106">
        <f>VLOOKUP(A241,'[23]MEMÓRIA LOTE SETENTRIONAL'!$1:$1048576,6,FALSE)</f>
        <v>439.68</v>
      </c>
      <c r="L241" s="7">
        <f>IFERROR(VLOOKUP(C241,'[23]SINAPI MARÇO'!$A:$E,4,FALSE),IFERROR(VLOOKUP(C241,'[23]BANCO DE DADOS'!$A$3:$F$12008,5,FALSE),""))</f>
        <v>52.98</v>
      </c>
      <c r="M241" s="138"/>
      <c r="N241" s="107">
        <f>IF($P241="","",IF($P241=1,$J$10,IF($P241=2,$J$11,IF($P241=3,$J$12,IF($P241=4,$J$13,IF($P241=5,$J$14,IF($P241=6,$J$15)))))))</f>
        <v>0</v>
      </c>
      <c r="O241" s="107">
        <f>IF($P241="","",IF($P241=1,$K$10,IF($P241=2,$K$11,IF($P241=3,$K$12,IF($P241=4,$K$13,IF($P241=5,$K$14,IF($P241=6,$K$15)))))))</f>
        <v>0</v>
      </c>
      <c r="P241" s="108">
        <v>1</v>
      </c>
      <c r="Q241" s="8">
        <f t="shared" si="136"/>
        <v>52.98</v>
      </c>
      <c r="R241" s="8">
        <f t="shared" si="136"/>
        <v>0</v>
      </c>
      <c r="S241" s="8">
        <f t="shared" si="137"/>
        <v>23294.25</v>
      </c>
      <c r="T241" s="8">
        <f t="shared" si="138"/>
        <v>0</v>
      </c>
      <c r="Z241" s="109"/>
    </row>
    <row r="242" spans="1:26" x14ac:dyDescent="0.3">
      <c r="A242" s="46" t="s">
        <v>294</v>
      </c>
      <c r="B242" s="103" t="str">
        <f>IFERROR(VLOOKUP(C242,'[23]SINAPI MARÇO'!$A:$F,6,FALSE),IFERROR(VLOOKUP(C242,'[23]BANCO DE DADOS'!$A$3:$F$12008,2,FALSE),""))</f>
        <v>SINAPI MARÇO 2025</v>
      </c>
      <c r="C242" s="104">
        <v>102498</v>
      </c>
      <c r="D242" s="105" t="str">
        <f>IF(C242="","",IF(F242="","FALTA",LOOKUP($C242,'[23]E-FISCO'!$A$2:$A$12235,'[23]E-FISCO'!$B$2:$B$12235)))</f>
        <v>566332 - 6</v>
      </c>
      <c r="E242" s="4">
        <f>IF(C242="","",LOOKUP(C242,'[23]E-FISCO'!$A$2:$A$12235,'[23]E-FISCO'!$A$2:$A$12235))</f>
        <v>102498</v>
      </c>
      <c r="F242" s="4">
        <f t="shared" si="134"/>
        <v>102498</v>
      </c>
      <c r="G242" s="4" t="e">
        <f>IF(C242="","",LOOKUP(C242,#REF!,#REF!))</f>
        <v>#REF!</v>
      </c>
      <c r="H242" s="4" t="e">
        <f t="shared" si="135"/>
        <v>#REF!</v>
      </c>
      <c r="I242" s="10" t="str">
        <f>IFERROR(VLOOKUP(C242,'[23]SINAPI MARÇO'!$A:$E,2,FALSE),IFERROR(VLOOKUP(C242,'[23]BANCO DE DADOS'!$A$3:$F$12008,3,FALSE),""))</f>
        <v>PINTURA DE MEIO-FIO COM TINTA BRANCA A BASE DE CAL (CAIAÇÃO). AF_05/2021</v>
      </c>
      <c r="J242" s="6" t="str">
        <f>IFERROR(VLOOKUP(C242,'[23]SINAPI MARÇO'!$A:$E,3,FALSE),IFERROR(VLOOKUP(C242,'[23]BANCO DE DADOS'!$A$3:$F$12008,4,FALSE),""))</f>
        <v>M</v>
      </c>
      <c r="K242" s="106">
        <f>VLOOKUP(A242,'[23]MEMÓRIA LOTE SETENTRIONAL'!$1:$1048576,6,FALSE)</f>
        <v>4396.8</v>
      </c>
      <c r="L242" s="7">
        <f>IFERROR(VLOOKUP(C242,'[23]SINAPI MARÇO'!$A:$E,4,FALSE),IFERROR(VLOOKUP(C242,'[23]BANCO DE DADOS'!$A$3:$F$12008,5,FALSE),""))</f>
        <v>1.65</v>
      </c>
      <c r="M242" s="138"/>
      <c r="N242" s="107">
        <f>IF($P242="","",IF($P242=1,$J$10,IF($P242=2,$J$11,IF($P242=3,$J$12,IF($P242=4,$J$13,IF($P242=5,$J$14,IF($P242=6,$J$15)))))))</f>
        <v>0</v>
      </c>
      <c r="O242" s="107">
        <f>IF($P242="","",IF($P242=1,$K$10,IF($P242=2,$K$11,IF($P242=3,$K$12,IF($P242=4,$K$13,IF($P242=5,$K$14,IF($P242=6,$K$15)))))))</f>
        <v>0</v>
      </c>
      <c r="P242" s="108">
        <v>1</v>
      </c>
      <c r="Q242" s="8">
        <f t="shared" si="136"/>
        <v>1.65</v>
      </c>
      <c r="R242" s="8">
        <f t="shared" si="136"/>
        <v>0</v>
      </c>
      <c r="S242" s="8">
        <f t="shared" si="137"/>
        <v>7254.72</v>
      </c>
      <c r="T242" s="8">
        <f t="shared" si="138"/>
        <v>0</v>
      </c>
      <c r="Z242" s="109"/>
    </row>
    <row r="243" spans="1:26" x14ac:dyDescent="0.3">
      <c r="A243" s="46" t="s">
        <v>295</v>
      </c>
      <c r="B243" s="103" t="str">
        <f>IFERROR(VLOOKUP(C243,'[23]SINAPI MARÇO'!$A:$F,6,FALSE),IFERROR(VLOOKUP(C243,'[23]BANCO DE DADOS'!$A$3:$F$12008,2,FALSE),""))</f>
        <v>SICRO JAN / 25</v>
      </c>
      <c r="C243" s="104">
        <v>4915708</v>
      </c>
      <c r="D243" s="105" t="str">
        <f>IF(C243="","",IF(F243="","FALTA",LOOKUP($C243,'[23]E-FISCO'!$A$2:$A$12235,'[23]E-FISCO'!$B$2:$B$12235)))</f>
        <v>FALTA</v>
      </c>
      <c r="E243" s="4">
        <f>IF(C243="","",LOOKUP(C243,'[23]E-FISCO'!$A$2:$A$12235,'[23]E-FISCO'!$A$2:$A$12235))</f>
        <v>4915632</v>
      </c>
      <c r="F243" s="4" t="str">
        <f t="shared" si="134"/>
        <v/>
      </c>
      <c r="G243" s="4" t="e">
        <f>IF(C243="","",LOOKUP(C243,#REF!,#REF!))</f>
        <v>#REF!</v>
      </c>
      <c r="H243" s="4" t="e">
        <f t="shared" si="135"/>
        <v>#REF!</v>
      </c>
      <c r="I243" s="10" t="str">
        <f>IFERROR(VLOOKUP(C243,'[23]SINAPI MARÇO'!$A:$E,2,FALSE),IFERROR(VLOOKUP(C243,'[23]BANCO DE DADOS'!$A$3:$F$12008,3,FALSE),""))</f>
        <v>LIMPEZA DE SARJETA E MEIO-FIO</v>
      </c>
      <c r="J243" s="6" t="str">
        <f>IFERROR(VLOOKUP(C243,'[23]SINAPI MARÇO'!$A:$E,3,FALSE),IFERROR(VLOOKUP(C243,'[23]BANCO DE DADOS'!$A$3:$F$12008,4,FALSE),""))</f>
        <v>M</v>
      </c>
      <c r="K243" s="106">
        <f>VLOOKUP(A243,'[23]MEMÓRIA LOTE SETENTRIONAL'!$1:$1048576,6,FALSE)</f>
        <v>8793.6</v>
      </c>
      <c r="L243" s="7">
        <f>IFERROR(VLOOKUP(C243,'[23]SINAPI MARÇO'!$A:$E,4,FALSE),IFERROR(VLOOKUP(C243,'[23]BANCO DE DADOS'!$A$3:$F$12008,5,FALSE),""))</f>
        <v>0.68</v>
      </c>
      <c r="M243" s="138"/>
      <c r="N243" s="107">
        <f>IF($P243="","",IF($P243=1,$J$10,IF($P243=2,$J$11,IF($P243=3,$J$12,IF($P243=4,$J$13,IF($P243=5,$J$14,IF($P243=6,$J$15)))))))</f>
        <v>0</v>
      </c>
      <c r="O243" s="107">
        <f>IF($P243="","",IF($P243=1,$K$10,IF($P243=2,$K$11,IF($P243=3,$K$12,IF($P243=4,$K$13,IF($P243=5,$K$14,IF($P243=6,$K$15)))))))</f>
        <v>0</v>
      </c>
      <c r="P243" s="108">
        <v>1</v>
      </c>
      <c r="Q243" s="8">
        <f t="shared" si="136"/>
        <v>0.68</v>
      </c>
      <c r="R243" s="8">
        <f t="shared" si="136"/>
        <v>0</v>
      </c>
      <c r="S243" s="8">
        <f t="shared" si="137"/>
        <v>5979.65</v>
      </c>
      <c r="T243" s="8">
        <f t="shared" si="138"/>
        <v>0</v>
      </c>
      <c r="Z243" s="109"/>
    </row>
    <row r="244" spans="1:26" x14ac:dyDescent="0.25">
      <c r="A244" s="97" t="s">
        <v>296</v>
      </c>
      <c r="B244" s="97"/>
      <c r="C244" s="98"/>
      <c r="D244" s="99"/>
      <c r="E244" s="99"/>
      <c r="F244" s="99"/>
      <c r="G244" s="99"/>
      <c r="H244" s="99"/>
      <c r="I244" s="3" t="s">
        <v>101</v>
      </c>
      <c r="J244" s="99"/>
      <c r="K244" s="100"/>
      <c r="L244" s="101"/>
      <c r="M244" s="139"/>
      <c r="N244" s="99"/>
      <c r="O244" s="99"/>
      <c r="P244" s="99"/>
      <c r="Q244" s="99"/>
      <c r="R244" s="99"/>
      <c r="S244" s="102">
        <f>SUM(S245:S252)</f>
        <v>555537.93000000005</v>
      </c>
      <c r="T244" s="102">
        <f>SUM(T245:T252)</f>
        <v>0</v>
      </c>
      <c r="Z244" s="109"/>
    </row>
    <row r="245" spans="1:26" x14ac:dyDescent="0.3">
      <c r="A245" s="46" t="s">
        <v>297</v>
      </c>
      <c r="B245" s="103" t="str">
        <f>IFERROR(VLOOKUP(C245,'[23]SINAPI MARÇO'!$A:$F,6,FALSE),IFERROR(VLOOKUP(C245,'[23]BANCO DE DADOS'!$A$3:$F$12008,2,FALSE),""))</f>
        <v>SINAPI MARÇO 2025</v>
      </c>
      <c r="C245" s="104">
        <v>94342</v>
      </c>
      <c r="D245" s="105" t="str">
        <f>IF(C245="","",IF(F245="","FALTA",LOOKUP($C245,'[23]E-FISCO'!$A$2:$A$12235,'[23]E-FISCO'!$B$2:$B$12235)))</f>
        <v>431162 - 0</v>
      </c>
      <c r="E245" s="4">
        <f>IF(C245="","",LOOKUP(C245,'[23]E-FISCO'!$A$2:$A$12235,'[23]E-FISCO'!$A$2:$A$12235))</f>
        <v>94342</v>
      </c>
      <c r="F245" s="4">
        <f t="shared" ref="F245:F252" si="139">IF(C245=E245,C245,"")</f>
        <v>94342</v>
      </c>
      <c r="G245" s="4" t="e">
        <f>IF(C245="","",LOOKUP(C245,#REF!,#REF!))</f>
        <v>#REF!</v>
      </c>
      <c r="H245" s="4" t="e">
        <f t="shared" ref="H245:H252" si="140">IF(C245=G245,C245,"")</f>
        <v>#REF!</v>
      </c>
      <c r="I245" s="10" t="str">
        <f>IFERROR(VLOOKUP(C245,'[23]SINAPI MARÇO'!$A:$E,2,FALSE),IFERROR(VLOOKUP(C245,'[23]BANCO DE DADOS'!$A$3:$F$12008,3,FALSE),""))</f>
        <v>ATERRO MANUAL DE VALAS COM AREIA PARA ATERRO. AF_08/2023</v>
      </c>
      <c r="J245" s="6" t="str">
        <f>IFERROR(VLOOKUP(C245,'[23]SINAPI MARÇO'!$A:$E,3,FALSE),IFERROR(VLOOKUP(C245,'[23]BANCO DE DADOS'!$A$3:$F$12008,4,FALSE),""))</f>
        <v>M3</v>
      </c>
      <c r="K245" s="106">
        <f>VLOOKUP(A245,'[23]MEMÓRIA LOTE SETENTRIONAL'!$1:$1048576,6,FALSE)</f>
        <v>1470.07</v>
      </c>
      <c r="L245" s="7">
        <f>IFERROR(VLOOKUP(C245,'[23]SINAPI MARÇO'!$A:$E,4,FALSE),IFERROR(VLOOKUP(C245,'[23]BANCO DE DADOS'!$A$3:$F$12008,5,FALSE),""))</f>
        <v>114.9</v>
      </c>
      <c r="M245" s="138"/>
      <c r="N245" s="107">
        <f>IF($P245="","",IF($P245=1,$J$10,IF($P245=2,$J$11,IF($P245=3,$J$12,IF($P245=4,$J$13,IF($P245=5,$J$14,IF($P245=6,$J$15)))))))</f>
        <v>0</v>
      </c>
      <c r="O245" s="107">
        <f>IF($P245="","",IF($P245=1,$K$10,IF($P245=2,$K$11,IF($P245=3,$K$12,IF($P245=4,$K$13,IF($P245=5,$K$14,IF($P245=6,$K$15)))))))</f>
        <v>0</v>
      </c>
      <c r="P245" s="108">
        <v>1</v>
      </c>
      <c r="Q245" s="8">
        <f t="shared" ref="Q245:R252" si="141">IF($K245="","",ROUND((L245*N245)+L245,2))</f>
        <v>114.9</v>
      </c>
      <c r="R245" s="8">
        <f t="shared" si="141"/>
        <v>0</v>
      </c>
      <c r="S245" s="8">
        <f t="shared" ref="S245:S252" si="142">IF($K245="","",ROUND(Q245*K245,2))</f>
        <v>168911.04</v>
      </c>
      <c r="T245" s="8">
        <f t="shared" ref="T245:T252" si="143">IF($K245="","",ROUND(R245*K245,2))</f>
        <v>0</v>
      </c>
      <c r="Z245" s="109"/>
    </row>
    <row r="246" spans="1:26" x14ac:dyDescent="0.3">
      <c r="A246" s="46" t="s">
        <v>298</v>
      </c>
      <c r="B246" s="103" t="str">
        <f>IFERROR(VLOOKUP(C246,'[23]SINAPI MARÇO'!$A:$F,6,FALSE),IFERROR(VLOOKUP(C246,'[23]BANCO DE DADOS'!$A$3:$F$12008,2,FALSE),""))</f>
        <v>COMPESA 2024.2</v>
      </c>
      <c r="C246" s="104" t="s">
        <v>104</v>
      </c>
      <c r="D246" s="105" t="str">
        <f>IF(C246="","",IF(F246="","FALTA",LOOKUP($C246,'[23]E-FISCO'!$A$2:$A$12235,'[23]E-FISCO'!$B$2:$B$12235)))</f>
        <v>434413 - 8</v>
      </c>
      <c r="E246" s="4" t="str">
        <f>IF(C246="","",LOOKUP(C246,'[23]E-FISCO'!$A$2:$A$12235,'[23]E-FISCO'!$A$2:$A$12235))</f>
        <v>02.05.14U</v>
      </c>
      <c r="F246" s="4" t="str">
        <f t="shared" si="139"/>
        <v>02.05.14U</v>
      </c>
      <c r="G246" s="4" t="e">
        <f>IF(C246="","",LOOKUP(C246,#REF!,#REF!))</f>
        <v>#REF!</v>
      </c>
      <c r="H246" s="4" t="e">
        <f t="shared" si="140"/>
        <v>#REF!</v>
      </c>
      <c r="I246" s="10" t="str">
        <f>IFERROR(VLOOKUP(C246,'[23]SINAPI MARÇO'!$A:$E,2,FALSE),IFERROR(VLOOKUP(C246,'[23]BANCO DE DADOS'!$A$3:$F$12008,3,FALSE),""))</f>
        <v>COMPACTAÇÃO MECÂNICA LEVE EM CAMADAS DE 0,20 M DE ESPESSURA.</v>
      </c>
      <c r="J246" s="6" t="str">
        <f>IFERROR(VLOOKUP(C246,'[23]SINAPI MARÇO'!$A:$E,3,FALSE),IFERROR(VLOOKUP(C246,'[23]BANCO DE DADOS'!$A$3:$F$12008,4,FALSE),""))</f>
        <v>M2</v>
      </c>
      <c r="K246" s="106">
        <f>VLOOKUP(A246,'[23]MEMÓRIA LOTE SETENTRIONAL'!$1:$1048576,6,FALSE)</f>
        <v>3693.31</v>
      </c>
      <c r="L246" s="7">
        <f>IFERROR(VLOOKUP(C246,'[23]SINAPI MARÇO'!$A:$E,4,FALSE),IFERROR(VLOOKUP(C246,'[23]BANCO DE DADOS'!$A$3:$F$12008,5,FALSE),""))</f>
        <v>0.56999999999999995</v>
      </c>
      <c r="M246" s="138"/>
      <c r="N246" s="107">
        <f>IF($P246="","",IF($P246=1,$J$10,IF($P246=2,$J$11,IF($P246=3,$J$12,IF($P246=4,$J$13,IF($P246=5,$J$14,IF($P246=6,$J$15)))))))</f>
        <v>0</v>
      </c>
      <c r="O246" s="107">
        <f>IF($P246="","",IF($P246=1,$K$10,IF($P246=2,$K$11,IF($P246=3,$K$12,IF($P246=4,$K$13,IF($P246=5,$K$14,IF($P246=6,$K$15)))))))</f>
        <v>0</v>
      </c>
      <c r="P246" s="108">
        <v>1</v>
      </c>
      <c r="Q246" s="8">
        <f t="shared" si="141"/>
        <v>0.56999999999999995</v>
      </c>
      <c r="R246" s="8">
        <f t="shared" si="141"/>
        <v>0</v>
      </c>
      <c r="S246" s="8">
        <f t="shared" si="142"/>
        <v>2105.19</v>
      </c>
      <c r="T246" s="8">
        <f t="shared" si="143"/>
        <v>0</v>
      </c>
      <c r="Z246" s="109"/>
    </row>
    <row r="247" spans="1:26" ht="49.5" x14ac:dyDescent="0.3">
      <c r="A247" s="46" t="s">
        <v>299</v>
      </c>
      <c r="B247" s="103" t="str">
        <f>IFERROR(VLOOKUP(C247,'[23]SINAPI MARÇO'!$A:$F,6,FALSE),IFERROR(VLOOKUP(C247,'[23]BANCO DE DADOS'!$A$3:$F$12008,2,FALSE),""))</f>
        <v>SINAPI MARÇO 2025</v>
      </c>
      <c r="C247" s="104">
        <v>94968</v>
      </c>
      <c r="D247" s="105" t="str">
        <f>IF(C247="","",IF(F247="","FALTA",LOOKUP($C247,'[23]E-FISCO'!$A$2:$A$12235,'[23]E-FISCO'!$B$2:$B$12235)))</f>
        <v>438843 - 7</v>
      </c>
      <c r="E247" s="4">
        <f>IF(C247="","",LOOKUP(C247,'[23]E-FISCO'!$A$2:$A$12235,'[23]E-FISCO'!$A$2:$A$12235))</f>
        <v>94968</v>
      </c>
      <c r="F247" s="4">
        <f t="shared" si="139"/>
        <v>94968</v>
      </c>
      <c r="G247" s="4" t="e">
        <f>IF(C247="","",LOOKUP(C247,#REF!,#REF!))</f>
        <v>#REF!</v>
      </c>
      <c r="H247" s="4" t="e">
        <f t="shared" si="140"/>
        <v>#REF!</v>
      </c>
      <c r="I247" s="10" t="str">
        <f>IFERROR(VLOOKUP(C247,'[23]SINAPI MARÇO'!$A:$E,2,FALSE),IFERROR(VLOOKUP(C247,'[23]BANCO DE DADOS'!$A$3:$F$12008,3,FALSE),""))</f>
        <v>CONCRETO MAGRO PARA LASTRO, TRAÇO 1:4,5:4,5 (EM MASSA SECA DE CIMENTO/ AREIA MÉDIA/ BRITA 1) - PREPARO MECÂNICO COM BETONEIRA 600 L. AF_05/2021</v>
      </c>
      <c r="J247" s="6" t="str">
        <f>IFERROR(VLOOKUP(C247,'[23]SINAPI MARÇO'!$A:$E,3,FALSE),IFERROR(VLOOKUP(C247,'[23]BANCO DE DADOS'!$A$3:$F$12008,4,FALSE),""))</f>
        <v>M3</v>
      </c>
      <c r="K247" s="106">
        <f>VLOOKUP(A247,'[23]MEMÓRIA LOTE SETENTRIONAL'!$1:$1048576,6,FALSE)</f>
        <v>19.79</v>
      </c>
      <c r="L247" s="7">
        <f>IFERROR(VLOOKUP(C247,'[23]SINAPI MARÇO'!$A:$E,4,FALSE),IFERROR(VLOOKUP(C247,'[23]BANCO DE DADOS'!$A$3:$F$12008,5,FALSE),""))</f>
        <v>392.31</v>
      </c>
      <c r="M247" s="138"/>
      <c r="N247" s="107">
        <f>IF($P247="","",IF($P247=1,$J$10,IF($P247=2,$J$11,IF($P247=3,$J$12,IF($P247=4,$J$13,IF($P247=5,$J$14,IF($P247=6,$J$15)))))))</f>
        <v>0</v>
      </c>
      <c r="O247" s="107">
        <f>IF($P247="","",IF($P247=1,$K$10,IF($P247=2,$K$11,IF($P247=3,$K$12,IF($P247=4,$K$13,IF($P247=5,$K$14,IF($P247=6,$K$15)))))))</f>
        <v>0</v>
      </c>
      <c r="P247" s="108">
        <v>1</v>
      </c>
      <c r="Q247" s="8">
        <f t="shared" si="141"/>
        <v>392.31</v>
      </c>
      <c r="R247" s="8">
        <f t="shared" si="141"/>
        <v>0</v>
      </c>
      <c r="S247" s="8">
        <f t="shared" si="142"/>
        <v>7763.81</v>
      </c>
      <c r="T247" s="8">
        <f t="shared" si="143"/>
        <v>0</v>
      </c>
      <c r="Z247" s="109"/>
    </row>
    <row r="248" spans="1:26" ht="66" x14ac:dyDescent="0.3">
      <c r="A248" s="46" t="s">
        <v>300</v>
      </c>
      <c r="B248" s="103" t="str">
        <f>IFERROR(VLOOKUP(C248,'[23]SINAPI MARÇO'!$A:$F,6,FALSE),IFERROR(VLOOKUP(C248,'[23]BANCO DE DADOS'!$A$3:$F$12008,2,FALSE),""))</f>
        <v>SINAPI MARÇO 2025</v>
      </c>
      <c r="C248" s="104">
        <v>90099</v>
      </c>
      <c r="D248" s="105" t="str">
        <f>IF(C248="","",IF(F248="","FALTA",LOOKUP($C248,'[23]E-FISCO'!$A$2:$A$12235,'[23]E-FISCO'!$B$2:$B$12235)))</f>
        <v>456053 - 1</v>
      </c>
      <c r="E248" s="4">
        <f>IF(C248="","",LOOKUP(C248,'[23]E-FISCO'!$A$2:$A$12235,'[23]E-FISCO'!$A$2:$A$12235))</f>
        <v>90099</v>
      </c>
      <c r="F248" s="4">
        <f t="shared" si="139"/>
        <v>90099</v>
      </c>
      <c r="G248" s="4" t="e">
        <f>IF(C248="","",LOOKUP(C248,#REF!,#REF!))</f>
        <v>#REF!</v>
      </c>
      <c r="H248" s="4" t="e">
        <f t="shared" si="140"/>
        <v>#REF!</v>
      </c>
      <c r="I248" s="10" t="str">
        <f>IFERROR(VLOOKUP(C248,'[23]SINAPI MARÇO'!$A:$E,2,FALSE),IFERROR(VLOOKUP(C248,'[23]BANCO DE DADOS'!$A$3:$F$12008,3,FALSE),""))</f>
        <v>ESCAVAÇÃO MECANIZADA DE VALA COM PROF. ATÉ 1,5 M (MÉDIA MONTANTE E JUSANTE/UMA COMPOSIÇÃO POR TRECHO), RETROESCAV. (0,26 M3), LARG. MENOR QUE 0,8 M, EM SOLO DE 1A CATEGORIA, EM LOCAIS COM ALTO NÍVEL DE INTERFERÊNCIA. AF_09/2024</v>
      </c>
      <c r="J248" s="6" t="str">
        <f>IFERROR(VLOOKUP(C248,'[23]SINAPI MARÇO'!$A:$E,3,FALSE),IFERROR(VLOOKUP(C248,'[23]BANCO DE DADOS'!$A$3:$F$12008,4,FALSE),""))</f>
        <v>M3</v>
      </c>
      <c r="K248" s="106">
        <f>VLOOKUP(A248,'[23]MEMÓRIA LOTE SETENTRIONAL'!$1:$1048576,6,FALSE)</f>
        <v>138.5</v>
      </c>
      <c r="L248" s="7">
        <f>IFERROR(VLOOKUP(C248,'[23]SINAPI MARÇO'!$A:$E,4,FALSE),IFERROR(VLOOKUP(C248,'[23]BANCO DE DADOS'!$A$3:$F$12008,5,FALSE),""))</f>
        <v>14.54</v>
      </c>
      <c r="M248" s="138"/>
      <c r="N248" s="107">
        <f>IF($P248="","",IF($P248=1,$J$10,IF($P248=2,$J$11,IF($P248=3,$J$12,IF($P248=4,$J$13,IF($P248=5,$J$14,IF($P248=6,$J$15)))))))</f>
        <v>0</v>
      </c>
      <c r="O248" s="107">
        <f>IF($P248="","",IF($P248=1,$K$10,IF($P248=2,$K$11,IF($P248=3,$K$12,IF($P248=4,$K$13,IF($P248=5,$K$14,IF($P248=6,$K$15)))))))</f>
        <v>0</v>
      </c>
      <c r="P248" s="108">
        <v>1</v>
      </c>
      <c r="Q248" s="8">
        <f t="shared" si="141"/>
        <v>14.54</v>
      </c>
      <c r="R248" s="8">
        <f t="shared" si="141"/>
        <v>0</v>
      </c>
      <c r="S248" s="8">
        <f t="shared" si="142"/>
        <v>2013.79</v>
      </c>
      <c r="T248" s="8">
        <f t="shared" si="143"/>
        <v>0</v>
      </c>
      <c r="Z248" s="109"/>
    </row>
    <row r="249" spans="1:26" ht="49.5" x14ac:dyDescent="0.3">
      <c r="A249" s="46" t="s">
        <v>301</v>
      </c>
      <c r="B249" s="103" t="str">
        <f>IFERROR(VLOOKUP(C249,'[23]SINAPI MARÇO'!$A:$F,6,FALSE),IFERROR(VLOOKUP(C249,'[23]BANCO DE DADOS'!$A$3:$F$12008,2,FALSE),""))</f>
        <v>SINAPI MARÇO 2025</v>
      </c>
      <c r="C249" s="104">
        <v>100975</v>
      </c>
      <c r="D249" s="105" t="str">
        <f>IF(C249="","",IF(F249="","FALTA",LOOKUP($C249,'[23]E-FISCO'!$A$2:$A$12235,'[23]E-FISCO'!$B$2:$B$12235)))</f>
        <v>565329 - 0</v>
      </c>
      <c r="E249" s="4">
        <f>IF(C249="","",LOOKUP(C249,'[23]E-FISCO'!$A$2:$A$12235,'[23]E-FISCO'!$A$2:$A$12235))</f>
        <v>100975</v>
      </c>
      <c r="F249" s="4">
        <f t="shared" si="139"/>
        <v>100975</v>
      </c>
      <c r="G249" s="4" t="e">
        <f>IF(C249="","",LOOKUP(C249,#REF!,#REF!))</f>
        <v>#REF!</v>
      </c>
      <c r="H249" s="4" t="e">
        <f t="shared" si="140"/>
        <v>#REF!</v>
      </c>
      <c r="I249" s="5" t="str">
        <f>IFERROR(VLOOKUP(C249,'[23]SINAPI MARÇO'!$A:$E,2,FALSE),IFERROR(VLOOKUP(C249,'[23]BANCO DE DADOS'!$A$3:$F$12008,3,FALSE),""))</f>
        <v>CARGA, MANOBRA E DESCARGA DE SOLOS E MATERIAIS GRANULARES EM CAMINHÃO BASCULANTE 14 M³ - CARGA COM PÁ CARREGADEIRA (CAÇAMBA DE 1,7 A 2,8 M³ / 128 HP) E DESCARGA LIVRE (UNIDADE: M3). AF_07/2020</v>
      </c>
      <c r="J249" s="6" t="str">
        <f>IFERROR(VLOOKUP(C249,'[23]SINAPI MARÇO'!$A:$E,3,FALSE),IFERROR(VLOOKUP(C249,'[23]BANCO DE DADOS'!$A$3:$F$12008,4,FALSE),""))</f>
        <v>M3</v>
      </c>
      <c r="K249" s="106">
        <f>VLOOKUP(A249,'[23]MEMÓRIA LOTE SETENTRIONAL'!$1:$1048576,6,FALSE)</f>
        <v>173.13</v>
      </c>
      <c r="L249" s="7">
        <f>IFERROR(VLOOKUP(C249,'[23]SINAPI MARÇO'!$A:$E,4,FALSE),IFERROR(VLOOKUP(C249,'[23]BANCO DE DADOS'!$A$3:$F$12008,5,FALSE),""))</f>
        <v>8.3699999999999992</v>
      </c>
      <c r="M249" s="138"/>
      <c r="N249" s="107">
        <f>IF($P249="","",IF($P249=1,$J$10,IF($P249=2,$J$11,IF($P249=3,$J$12,IF($P249=4,$J$13,IF($P249=5,$J$14,IF($P249=6,$J$15)))))))</f>
        <v>0</v>
      </c>
      <c r="O249" s="107">
        <f>IF($P249="","",IF($P249=1,$K$10,IF($P249=2,$K$11,IF($P249=3,$K$12,IF($P249=4,$K$13,IF($P249=5,$K$14,IF($P249=6,$K$15)))))))</f>
        <v>0</v>
      </c>
      <c r="P249" s="108">
        <v>1</v>
      </c>
      <c r="Q249" s="8">
        <f t="shared" si="141"/>
        <v>8.3699999999999992</v>
      </c>
      <c r="R249" s="8">
        <f t="shared" si="141"/>
        <v>0</v>
      </c>
      <c r="S249" s="8">
        <f t="shared" si="142"/>
        <v>1449.1</v>
      </c>
      <c r="T249" s="8">
        <f t="shared" si="143"/>
        <v>0</v>
      </c>
      <c r="V249" s="27"/>
      <c r="Z249" s="109"/>
    </row>
    <row r="250" spans="1:26" ht="33" x14ac:dyDescent="0.3">
      <c r="A250" s="46" t="s">
        <v>302</v>
      </c>
      <c r="B250" s="103" t="str">
        <f>IFERROR(VLOOKUP(C250,'[23]SINAPI MARÇO'!$A:$F,6,FALSE),IFERROR(VLOOKUP(C250,'[23]BANCO DE DADOS'!$A$3:$F$12008,2,FALSE),""))</f>
        <v>SINAPI MARÇO 2025</v>
      </c>
      <c r="C250" s="104">
        <v>95876</v>
      </c>
      <c r="D250" s="105" t="str">
        <f>IF(C250="","",IF(F250="","FALTA",LOOKUP($C250,'[23]E-FISCO'!$A$2:$A$12235,'[23]E-FISCO'!$B$2:$B$12235)))</f>
        <v>491949 - 1</v>
      </c>
      <c r="E250" s="4">
        <f>IF(C250="","",LOOKUP(C250,'[23]E-FISCO'!$A$2:$A$12235,'[23]E-FISCO'!$A$2:$A$12235))</f>
        <v>95876</v>
      </c>
      <c r="F250" s="4">
        <f t="shared" si="139"/>
        <v>95876</v>
      </c>
      <c r="G250" s="4" t="e">
        <f>IF(C250="","",LOOKUP(C250,#REF!,#REF!))</f>
        <v>#REF!</v>
      </c>
      <c r="H250" s="4" t="e">
        <f t="shared" si="140"/>
        <v>#REF!</v>
      </c>
      <c r="I250" s="5" t="str">
        <f>IFERROR(VLOOKUP(C250,'[23]SINAPI MARÇO'!$A:$E,2,FALSE),IFERROR(VLOOKUP(C250,'[23]BANCO DE DADOS'!$A$3:$F$12008,3,FALSE),""))</f>
        <v>TRANSPORTE COM CAMINHÃO BASCULANTE DE 14 M³, EM VIA URBANA PAVIMENTADA, DMT ATÉ 30 KM (UNIDADE: M3XKM). AF_07/2020</v>
      </c>
      <c r="J250" s="6" t="str">
        <f>IFERROR(VLOOKUP(C250,'[23]SINAPI MARÇO'!$A:$E,3,FALSE),IFERROR(VLOOKUP(C250,'[23]BANCO DE DADOS'!$A$3:$F$12008,4,FALSE),""))</f>
        <v>M3XKM</v>
      </c>
      <c r="K250" s="106">
        <f>VLOOKUP(A250,'[23]MEMÓRIA LOTE SETENTRIONAL'!$1:$1048576,6,FALSE)</f>
        <v>2596.9499999999998</v>
      </c>
      <c r="L250" s="7">
        <f>IFERROR(VLOOKUP(C250,'[23]SINAPI MARÇO'!$A:$E,4,FALSE),IFERROR(VLOOKUP(C250,'[23]BANCO DE DADOS'!$A$3:$F$12008,5,FALSE),""))</f>
        <v>2.12</v>
      </c>
      <c r="M250" s="138"/>
      <c r="N250" s="107">
        <f>IF($P250="","",IF($P250=1,$J$10,IF($P250=2,$J$11,IF($P250=3,$J$12,IF($P250=4,$J$13,IF($P250=5,$J$14,IF($P250=6,$J$15)))))))</f>
        <v>0</v>
      </c>
      <c r="O250" s="107">
        <f>IF($P250="","",IF($P250=1,$K$10,IF($P250=2,$K$11,IF($P250=3,$K$12,IF($P250=4,$K$13,IF($P250=5,$K$14,IF($P250=6,$K$15)))))))</f>
        <v>0</v>
      </c>
      <c r="P250" s="108">
        <v>1</v>
      </c>
      <c r="Q250" s="8">
        <f t="shared" si="141"/>
        <v>2.12</v>
      </c>
      <c r="R250" s="8">
        <f t="shared" si="141"/>
        <v>0</v>
      </c>
      <c r="S250" s="8">
        <f t="shared" si="142"/>
        <v>5505.53</v>
      </c>
      <c r="T250" s="8">
        <f t="shared" si="143"/>
        <v>0</v>
      </c>
      <c r="V250" s="27"/>
      <c r="Z250" s="109"/>
    </row>
    <row r="251" spans="1:26" ht="33" x14ac:dyDescent="0.3">
      <c r="A251" s="46" t="s">
        <v>303</v>
      </c>
      <c r="B251" s="103" t="str">
        <f>IFERROR(VLOOKUP(C251,'[23]SINAPI MARÇO'!$A:$F,6,FALSE),IFERROR(VLOOKUP(C251,'[23]BANCO DE DADOS'!$A$3:$F$12008,2,FALSE),""))</f>
        <v>SINAPI MARÇO 2025</v>
      </c>
      <c r="C251" s="104">
        <v>93679</v>
      </c>
      <c r="D251" s="105" t="str">
        <f>IF(C251="","",IF(F251="","FALTA",LOOKUP($C251,'[23]E-FISCO'!$A$2:$A$12235,'[23]E-FISCO'!$B$2:$B$12235)))</f>
        <v>445400 - 6</v>
      </c>
      <c r="E251" s="4">
        <f>IF(C251="","",LOOKUP(C251,'[23]E-FISCO'!$A$2:$A$12235,'[23]E-FISCO'!$A$2:$A$12235))</f>
        <v>93679</v>
      </c>
      <c r="F251" s="4">
        <f t="shared" si="139"/>
        <v>93679</v>
      </c>
      <c r="G251" s="4" t="e">
        <f>IF(C251="","",LOOKUP(C251,#REF!,#REF!))</f>
        <v>#REF!</v>
      </c>
      <c r="H251" s="4" t="e">
        <f t="shared" si="140"/>
        <v>#REF!</v>
      </c>
      <c r="I251" s="10" t="str">
        <f>IFERROR(VLOOKUP(C251,'[23]SINAPI MARÇO'!$A:$E,2,FALSE),IFERROR(VLOOKUP(C251,'[23]BANCO DE DADOS'!$A$3:$F$12008,3,FALSE),""))</f>
        <v>EXECUÇÃO DE PASSEIO EM PISO INTERTRAVADO, COM BLOCO RETANGULAR COLORIDO DE 20 X 10 CM, ESPESSURA 6 CM. AF_10/2022</v>
      </c>
      <c r="J251" s="6" t="str">
        <f>IFERROR(VLOOKUP(C251,'[23]SINAPI MARÇO'!$A:$E,3,FALSE),IFERROR(VLOOKUP(C251,'[23]BANCO DE DADOS'!$A$3:$F$12008,4,FALSE),""))</f>
        <v>M2</v>
      </c>
      <c r="K251" s="106">
        <f>VLOOKUP(A251,'[23]MEMÓRIA LOTE SETENTRIONAL'!$1:$1048576,6,FALSE)</f>
        <v>3693.31</v>
      </c>
      <c r="L251" s="7">
        <f>IFERROR(VLOOKUP(C251,'[23]SINAPI MARÇO'!$A:$E,4,FALSE),IFERROR(VLOOKUP(C251,'[23]BANCO DE DADOS'!$A$3:$F$12008,5,FALSE),""))</f>
        <v>81.709999999999994</v>
      </c>
      <c r="M251" s="138"/>
      <c r="N251" s="107">
        <f>IF($P251="","",IF($P251=1,$J$10,IF($P251=2,$J$11,IF($P251=3,$J$12,IF($P251=4,$J$13,IF($P251=5,$J$14,IF($P251=6,$J$15)))))))</f>
        <v>0</v>
      </c>
      <c r="O251" s="107">
        <f>IF($P251="","",IF($P251=1,$K$10,IF($P251=2,$K$11,IF($P251=3,$K$12,IF($P251=4,$K$13,IF($P251=5,$K$14,IF($P251=6,$K$15)))))))</f>
        <v>0</v>
      </c>
      <c r="P251" s="108">
        <v>1</v>
      </c>
      <c r="Q251" s="8">
        <f t="shared" si="141"/>
        <v>81.709999999999994</v>
      </c>
      <c r="R251" s="8">
        <f t="shared" si="141"/>
        <v>0</v>
      </c>
      <c r="S251" s="8">
        <f t="shared" si="142"/>
        <v>301780.36</v>
      </c>
      <c r="T251" s="8">
        <f t="shared" si="143"/>
        <v>0</v>
      </c>
      <c r="Z251" s="109"/>
    </row>
    <row r="252" spans="1:26" ht="49.5" x14ac:dyDescent="0.3">
      <c r="A252" s="46" t="s">
        <v>304</v>
      </c>
      <c r="B252" s="103" t="str">
        <f>IFERROR(VLOOKUP(C252,'[23]SINAPI MARÇO'!$A:$F,6,FALSE),IFERROR(VLOOKUP(C252,'[23]BANCO DE DADOS'!$A$3:$F$12008,2,FALSE),""))</f>
        <v>SINAPI-I MARCO 2025</v>
      </c>
      <c r="C252" s="104">
        <v>105004</v>
      </c>
      <c r="D252" s="105" t="str">
        <f>IF(C252="","",IF(F252="","FALTA",LOOKUP($C252,'[23]E-FISCO'!$A$2:$A$12235,'[23]E-FISCO'!$B$2:$B$12235)))</f>
        <v>FALTA</v>
      </c>
      <c r="E252" s="4">
        <f>IF(C252="","",LOOKUP(C252,'[23]E-FISCO'!$A$2:$A$12235,'[23]E-FISCO'!$A$2:$A$12235))</f>
        <v>104790</v>
      </c>
      <c r="F252" s="4" t="str">
        <f t="shared" si="139"/>
        <v/>
      </c>
      <c r="G252" s="4" t="e">
        <f>IF(C252="","",LOOKUP(C252,#REF!,#REF!))</f>
        <v>#REF!</v>
      </c>
      <c r="H252" s="4" t="e">
        <f t="shared" si="140"/>
        <v>#REF!</v>
      </c>
      <c r="I252" s="10" t="str">
        <f>IFERROR(VLOOKUP(C252,'[23]SINAPI MARÇO'!$A:$E,2,FALSE),IFERROR(VLOOKUP(C252,'[23]BANCO DE DADOS'!$A$3:$F$12008,3,FALSE),""))</f>
        <v>RAMPA DE ACESSIBILIDADE EM CONCRETO MOLDADO IN LOCO, EM CALÇADA NOVA COM LARGURA MENOR À 3,00 M, FCK 25MPA, COM PISO PODOTÁTIL. AF_03/2024</v>
      </c>
      <c r="J252" s="6" t="str">
        <f>IFERROR(VLOOKUP(C252,'[23]SINAPI MARÇO'!$A:$E,3,FALSE),IFERROR(VLOOKUP(C252,'[23]BANCO DE DADOS'!$A$3:$F$12008,4,FALSE),""))</f>
        <v>M2</v>
      </c>
      <c r="K252" s="106">
        <f>VLOOKUP(A252,'[23]MEMÓRIA LOTE SETENTRIONAL'!$1:$1048576,6,FALSE)</f>
        <v>569.83000000000004</v>
      </c>
      <c r="L252" s="7">
        <f>IFERROR(VLOOKUP(C252,'[23]SINAPI MARÇO'!$A:$E,4,FALSE),IFERROR(VLOOKUP(C252,'[23]BANCO DE DADOS'!$A$3:$F$12008,5,FALSE),""))</f>
        <v>115.84</v>
      </c>
      <c r="M252" s="138"/>
      <c r="N252" s="107">
        <f>IF($P252="","",IF($P252=1,$J$10,IF($P252=2,$J$11,IF($P252=3,$J$12,IF($P252=4,$J$13,IF($P252=5,$J$14,IF($P252=6,$J$15)))))))</f>
        <v>0</v>
      </c>
      <c r="O252" s="107">
        <f>IF($P252="","",IF($P252=1,$K$10,IF($P252=2,$K$11,IF($P252=3,$K$12,IF($P252=4,$K$13,IF($P252=5,$K$14,IF($P252=6,$K$15)))))))</f>
        <v>0</v>
      </c>
      <c r="P252" s="108">
        <v>1</v>
      </c>
      <c r="Q252" s="8">
        <f t="shared" si="141"/>
        <v>115.84</v>
      </c>
      <c r="R252" s="8">
        <f t="shared" si="141"/>
        <v>0</v>
      </c>
      <c r="S252" s="8">
        <f t="shared" si="142"/>
        <v>66009.11</v>
      </c>
      <c r="T252" s="8">
        <f t="shared" si="143"/>
        <v>0</v>
      </c>
      <c r="Z252" s="109"/>
    </row>
    <row r="253" spans="1:26" x14ac:dyDescent="0.25">
      <c r="A253" s="97" t="s">
        <v>305</v>
      </c>
      <c r="B253" s="97"/>
      <c r="C253" s="98"/>
      <c r="D253" s="99"/>
      <c r="E253" s="99"/>
      <c r="F253" s="99"/>
      <c r="G253" s="99"/>
      <c r="H253" s="99"/>
      <c r="I253" s="3" t="s">
        <v>112</v>
      </c>
      <c r="J253" s="99"/>
      <c r="K253" s="100"/>
      <c r="L253" s="101"/>
      <c r="M253" s="139"/>
      <c r="N253" s="99"/>
      <c r="O253" s="99"/>
      <c r="P253" s="99"/>
      <c r="Q253" s="99"/>
      <c r="R253" s="99"/>
      <c r="S253" s="102">
        <f>SUM(S254:S269)</f>
        <v>328025.33</v>
      </c>
      <c r="T253" s="102">
        <f>SUM(T254:T269)</f>
        <v>0</v>
      </c>
      <c r="Z253" s="109"/>
    </row>
    <row r="254" spans="1:26" ht="33" x14ac:dyDescent="0.3">
      <c r="A254" s="46" t="s">
        <v>306</v>
      </c>
      <c r="B254" s="103" t="str">
        <f>IFERROR(VLOOKUP(C254,'[23]SINAPI MARÇO'!$A:$F,6,FALSE),IFERROR(VLOOKUP(C254,'[23]BANCO DE DADOS'!$A$3:$F$12008,2,FALSE),""))</f>
        <v>SINAPI-I MARCO 2025</v>
      </c>
      <c r="C254" s="104">
        <v>7761</v>
      </c>
      <c r="D254" s="105" t="str">
        <f>IF(C254="","",IF(F254="","FALTA",LOOKUP($C254,'[23]E-FISCO'!$A$2:$A$12235,'[23]E-FISCO'!$B$2:$B$12235)))</f>
        <v>FALTA</v>
      </c>
      <c r="E254" s="4">
        <f>IF(C254="","",LOOKUP(C254,'[23]E-FISCO'!$A$2:$A$12235,'[23]E-FISCO'!$A$2:$A$12235))</f>
        <v>7696</v>
      </c>
      <c r="F254" s="4" t="str">
        <f t="shared" ref="F254:F269" si="144">IF(C254=E254,C254,"")</f>
        <v/>
      </c>
      <c r="G254" s="4" t="e">
        <f>IF(C254="","",LOOKUP(C254,#REF!,#REF!))</f>
        <v>#REF!</v>
      </c>
      <c r="H254" s="4" t="e">
        <f t="shared" ref="H254:H269" si="145">IF(C254=G254,C254,"")</f>
        <v>#REF!</v>
      </c>
      <c r="I254" s="10" t="str">
        <f>IFERROR(VLOOKUP(C254,'[23]SINAPI MARÇO'!$A:$E,2,FALSE),IFERROR(VLOOKUP(C254,'[23]BANCO DE DADOS'!$A$3:$F$12008,3,FALSE),""))</f>
        <v>TUBO DE CONCRETO ARMADO PARA AGUAS PLUVIAIS, CLASSE PA-2, COM ENCAIXE PONTA E BOLSA, DIAMETRO NOMINAL DE 400 MM</v>
      </c>
      <c r="J254" s="6" t="str">
        <f>IFERROR(VLOOKUP(C254,'[23]SINAPI MARÇO'!$A:$E,3,FALSE),IFERROR(VLOOKUP(C254,'[23]BANCO DE DADOS'!$A$3:$F$12008,4,FALSE),""))</f>
        <v>M</v>
      </c>
      <c r="K254" s="106">
        <f>VLOOKUP(A254,'[23]MEMÓRIA LOTE SETENTRIONAL'!$1:$1048576,6,FALSE)</f>
        <v>109.92</v>
      </c>
      <c r="L254" s="7">
        <f>IFERROR(VLOOKUP(C254,'[23]SINAPI MARÇO'!$A:$E,4,FALSE),IFERROR(VLOOKUP(C254,'[23]BANCO DE DADOS'!$A$3:$F$12008,5,FALSE),""))</f>
        <v>101.05</v>
      </c>
      <c r="M254" s="138"/>
      <c r="N254" s="107">
        <f>IF($P254="","",IF($P254=1,$J$10,IF($P254=2,$J$11,IF($P254=3,$J$12,IF($P254=4,$J$13,IF($P254=5,$J$14,IF($P254=6,$J$15)))))))</f>
        <v>0</v>
      </c>
      <c r="O254" s="107">
        <f>IF($P254="","",IF($P254=1,$K$10,IF($P254=2,$K$11,IF($P254=3,$K$12,IF($P254=4,$K$13,IF($P254=5,$K$14,IF($P254=6,$K$15)))))))</f>
        <v>0</v>
      </c>
      <c r="P254" s="108">
        <v>5</v>
      </c>
      <c r="Q254" s="8">
        <f t="shared" ref="Q254:R269" si="146">IF($K254="","",ROUND((L254*N254)+L254,2))</f>
        <v>101.05</v>
      </c>
      <c r="R254" s="8">
        <f t="shared" si="146"/>
        <v>0</v>
      </c>
      <c r="S254" s="8">
        <f t="shared" ref="S254:S269" si="147">IF($K254="","",ROUND(Q254*K254,2))</f>
        <v>11107.42</v>
      </c>
      <c r="T254" s="8">
        <f t="shared" ref="T254:T269" si="148">IF($K254="","",ROUND(R254*K254,2))</f>
        <v>0</v>
      </c>
      <c r="Z254" s="109"/>
    </row>
    <row r="255" spans="1:26" ht="49.5" x14ac:dyDescent="0.3">
      <c r="A255" s="46" t="s">
        <v>307</v>
      </c>
      <c r="B255" s="103" t="str">
        <f>IFERROR(VLOOKUP(C255,'[23]SINAPI MARÇO'!$A:$F,6,FALSE),IFERROR(VLOOKUP(C255,'[23]BANCO DE DADOS'!$A$3:$F$12008,2,FALSE),""))</f>
        <v>SINAPI MARÇO 2025</v>
      </c>
      <c r="C255" s="104">
        <v>92809</v>
      </c>
      <c r="D255" s="105" t="str">
        <f>IF(C255="","",IF(F255="","FALTA",LOOKUP($C255,'[23]E-FISCO'!$A$2:$A$12235,'[23]E-FISCO'!$B$2:$B$12235)))</f>
        <v>FALTA</v>
      </c>
      <c r="E255" s="4">
        <f>IF(C255="","",LOOKUP(C255,'[23]E-FISCO'!$A$2:$A$12235,'[23]E-FISCO'!$A$2:$A$12235))</f>
        <v>92804</v>
      </c>
      <c r="F255" s="4" t="str">
        <f t="shared" si="144"/>
        <v/>
      </c>
      <c r="G255" s="4" t="e">
        <f>IF(C255="","",LOOKUP(C255,#REF!,#REF!))</f>
        <v>#REF!</v>
      </c>
      <c r="H255" s="4" t="e">
        <f t="shared" si="145"/>
        <v>#REF!</v>
      </c>
      <c r="I255" s="10" t="str">
        <f>IFERROR(VLOOKUP(C255,'[23]SINAPI MARÇO'!$A:$E,2,FALSE),IFERROR(VLOOKUP(C255,'[23]BANCO DE DADOS'!$A$3:$F$12008,3,FALSE),""))</f>
        <v>ASSENTAMENTO DE TUBO DE CONCRETO PARA REDES COLETORAS DE ÁGUAS PLUVIAIS, DIÂMETRO DE 400 MM, JUNTA RÍGIDA, INSTALADO EM LOCAL COM BAIXO NÍVEL DE INTERFERÊNCIAS (NÃO INCLUI FORNECIMENTO). AF_03/2024</v>
      </c>
      <c r="J255" s="6" t="str">
        <f>IFERROR(VLOOKUP(C255,'[23]SINAPI MARÇO'!$A:$E,3,FALSE),IFERROR(VLOOKUP(C255,'[23]BANCO DE DADOS'!$A$3:$F$12008,4,FALSE),""))</f>
        <v>M</v>
      </c>
      <c r="K255" s="106">
        <f>VLOOKUP(A255,'[23]MEMÓRIA LOTE SETENTRIONAL'!$1:$1048576,6,FALSE)</f>
        <v>109.92</v>
      </c>
      <c r="L255" s="7">
        <f>IFERROR(VLOOKUP(C255,'[23]SINAPI MARÇO'!$A:$E,4,FALSE),IFERROR(VLOOKUP(C255,'[23]BANCO DE DADOS'!$A$3:$F$12008,5,FALSE),""))</f>
        <v>32.520000000000003</v>
      </c>
      <c r="M255" s="138"/>
      <c r="N255" s="107">
        <f>IF($P255="","",IF($P255=1,$J$10,IF($P255=2,$J$11,IF($P255=3,$J$12,IF($P255=4,$J$13,IF($P255=5,$J$14,IF($P255=6,$J$15)))))))</f>
        <v>0</v>
      </c>
      <c r="O255" s="107">
        <f>IF($P255="","",IF($P255=1,$K$10,IF($P255=2,$K$11,IF($P255=3,$K$12,IF($P255=4,$K$13,IF($P255=5,$K$14,IF($P255=6,$K$15)))))))</f>
        <v>0</v>
      </c>
      <c r="P255" s="108">
        <v>1</v>
      </c>
      <c r="Q255" s="8">
        <f t="shared" si="146"/>
        <v>32.520000000000003</v>
      </c>
      <c r="R255" s="8">
        <f t="shared" si="146"/>
        <v>0</v>
      </c>
      <c r="S255" s="8">
        <f t="shared" si="147"/>
        <v>3574.6</v>
      </c>
      <c r="T255" s="8">
        <f t="shared" si="148"/>
        <v>0</v>
      </c>
      <c r="Z255" s="109"/>
    </row>
    <row r="256" spans="1:26" ht="33" x14ac:dyDescent="0.3">
      <c r="A256" s="46" t="s">
        <v>308</v>
      </c>
      <c r="B256" s="103" t="str">
        <f>IFERROR(VLOOKUP(C256,'[23]SINAPI MARÇO'!$A:$F,6,FALSE),IFERROR(VLOOKUP(C256,'[23]BANCO DE DADOS'!$A$3:$F$12008,2,FALSE),""))</f>
        <v>SINAPI-I MARCO 2025</v>
      </c>
      <c r="C256" s="104">
        <v>7762</v>
      </c>
      <c r="D256" s="105" t="str">
        <f>IF(C256="","",IF(F256="","FALTA",LOOKUP($C256,'[23]E-FISCO'!$A$2:$A$12235,'[23]E-FISCO'!$B$2:$B$12235)))</f>
        <v>FALTA</v>
      </c>
      <c r="E256" s="4">
        <f>IF(C256="","",LOOKUP(C256,'[23]E-FISCO'!$A$2:$A$12235,'[23]E-FISCO'!$A$2:$A$12235))</f>
        <v>7696</v>
      </c>
      <c r="F256" s="4" t="str">
        <f t="shared" si="144"/>
        <v/>
      </c>
      <c r="G256" s="4" t="e">
        <f>IF(C256="","",LOOKUP(C256,#REF!,#REF!))</f>
        <v>#REF!</v>
      </c>
      <c r="H256" s="4" t="e">
        <f t="shared" si="145"/>
        <v>#REF!</v>
      </c>
      <c r="I256" s="10" t="str">
        <f>IFERROR(VLOOKUP(C256,'[23]SINAPI MARÇO'!$A:$E,2,FALSE),IFERROR(VLOOKUP(C256,'[23]BANCO DE DADOS'!$A$3:$F$12008,3,FALSE),""))</f>
        <v>TUBO DE CONCRETO ARMADO PARA AGUAS PLUVIAIS, CLASSE PA-2, COM ENCAIXE PONTA E BOLSA, DIAMETRO NOMINAL DE 600 MM</v>
      </c>
      <c r="J256" s="6" t="str">
        <f>IFERROR(VLOOKUP(C256,'[23]SINAPI MARÇO'!$A:$E,3,FALSE),IFERROR(VLOOKUP(C256,'[23]BANCO DE DADOS'!$A$3:$F$12008,4,FALSE),""))</f>
        <v>M</v>
      </c>
      <c r="K256" s="106">
        <f>VLOOKUP(A256,'[23]MEMÓRIA LOTE SETENTRIONAL'!$1:$1048576,6,FALSE)</f>
        <v>109.92</v>
      </c>
      <c r="L256" s="7">
        <f>IFERROR(VLOOKUP(C256,'[23]SINAPI MARÇO'!$A:$E,4,FALSE),IFERROR(VLOOKUP(C256,'[23]BANCO DE DADOS'!$A$3:$F$12008,5,FALSE),""))</f>
        <v>160.51</v>
      </c>
      <c r="M256" s="138"/>
      <c r="N256" s="107">
        <f>IF($P256="","",IF($P256=1,$J$10,IF($P256=2,$J$11,IF($P256=3,$J$12,IF($P256=4,$J$13,IF($P256=5,$J$14,IF($P256=6,$J$15)))))))</f>
        <v>0</v>
      </c>
      <c r="O256" s="107">
        <f>IF($P256="","",IF($P256=1,$K$10,IF($P256=2,$K$11,IF($P256=3,$K$12,IF($P256=4,$K$13,IF($P256=5,$K$14,IF($P256=6,$K$15)))))))</f>
        <v>0</v>
      </c>
      <c r="P256" s="108">
        <v>5</v>
      </c>
      <c r="Q256" s="8">
        <f t="shared" si="146"/>
        <v>160.51</v>
      </c>
      <c r="R256" s="8">
        <f t="shared" si="146"/>
        <v>0</v>
      </c>
      <c r="S256" s="8">
        <f t="shared" si="147"/>
        <v>17643.259999999998</v>
      </c>
      <c r="T256" s="8">
        <f t="shared" si="148"/>
        <v>0</v>
      </c>
      <c r="Z256" s="109"/>
    </row>
    <row r="257" spans="1:26" ht="49.5" x14ac:dyDescent="0.3">
      <c r="A257" s="46" t="s">
        <v>309</v>
      </c>
      <c r="B257" s="103" t="str">
        <f>IFERROR(VLOOKUP(C257,'[23]SINAPI MARÇO'!$A:$F,6,FALSE),IFERROR(VLOOKUP(C257,'[23]BANCO DE DADOS'!$A$3:$F$12008,2,FALSE),""))</f>
        <v>SINAPI MARÇO 2025</v>
      </c>
      <c r="C257" s="104">
        <v>92811</v>
      </c>
      <c r="D257" s="105" t="str">
        <f>IF(C257="","",IF(F257="","FALTA",LOOKUP($C257,'[23]E-FISCO'!$A$2:$A$12235,'[23]E-FISCO'!$B$2:$B$12235)))</f>
        <v>460467 - 9</v>
      </c>
      <c r="E257" s="4">
        <f>IF(C257="","",LOOKUP(C257,'[23]E-FISCO'!$A$2:$A$12235,'[23]E-FISCO'!$A$2:$A$12235))</f>
        <v>92811</v>
      </c>
      <c r="F257" s="4">
        <f t="shared" si="144"/>
        <v>92811</v>
      </c>
      <c r="G257" s="4" t="e">
        <f>IF(C257="","",LOOKUP(C257,#REF!,#REF!))</f>
        <v>#REF!</v>
      </c>
      <c r="H257" s="4" t="e">
        <f t="shared" si="145"/>
        <v>#REF!</v>
      </c>
      <c r="I257" s="10" t="str">
        <f>IFERROR(VLOOKUP(C257,'[23]SINAPI MARÇO'!$A:$E,2,FALSE),IFERROR(VLOOKUP(C257,'[23]BANCO DE DADOS'!$A$3:$F$12008,3,FALSE),""))</f>
        <v>ASSENTAMENTO DE TUBO DE CONCRETO PARA REDES COLETORAS DE ÁGUAS PLUVIAIS, DIÂMETRO DE 600 MM, JUNTA RÍGIDA, INSTALADO EM LOCAL COM BAIXO NÍVEL DE INTERFERÊNCIAS (NÃO INCLUI FORNECIMENTO). AF_03/2024</v>
      </c>
      <c r="J257" s="6" t="str">
        <f>IFERROR(VLOOKUP(C257,'[23]SINAPI MARÇO'!$A:$E,3,FALSE),IFERROR(VLOOKUP(C257,'[23]BANCO DE DADOS'!$A$3:$F$12008,4,FALSE),""))</f>
        <v>M</v>
      </c>
      <c r="K257" s="106">
        <f>VLOOKUP(A257,'[23]MEMÓRIA LOTE SETENTRIONAL'!$1:$1048576,6,FALSE)</f>
        <v>109.92</v>
      </c>
      <c r="L257" s="7">
        <f>IFERROR(VLOOKUP(C257,'[23]SINAPI MARÇO'!$A:$E,4,FALSE),IFERROR(VLOOKUP(C257,'[23]BANCO DE DADOS'!$A$3:$F$12008,5,FALSE),""))</f>
        <v>51.69</v>
      </c>
      <c r="M257" s="138"/>
      <c r="N257" s="107">
        <f>IF($P257="","",IF($P257=1,$J$10,IF($P257=2,$J$11,IF($P257=3,$J$12,IF($P257=4,$J$13,IF($P257=5,$J$14,IF($P257=6,$J$15)))))))</f>
        <v>0</v>
      </c>
      <c r="O257" s="107">
        <f>IF($P257="","",IF($P257=1,$K$10,IF($P257=2,$K$11,IF($P257=3,$K$12,IF($P257=4,$K$13,IF($P257=5,$K$14,IF($P257=6,$K$15)))))))</f>
        <v>0</v>
      </c>
      <c r="P257" s="108">
        <v>1</v>
      </c>
      <c r="Q257" s="8">
        <f t="shared" si="146"/>
        <v>51.69</v>
      </c>
      <c r="R257" s="8">
        <f t="shared" si="146"/>
        <v>0</v>
      </c>
      <c r="S257" s="8">
        <f t="shared" si="147"/>
        <v>5681.76</v>
      </c>
      <c r="T257" s="8">
        <f t="shared" si="148"/>
        <v>0</v>
      </c>
      <c r="Z257" s="109"/>
    </row>
    <row r="258" spans="1:26" ht="33" x14ac:dyDescent="0.3">
      <c r="A258" s="46" t="s">
        <v>310</v>
      </c>
      <c r="B258" s="103" t="str">
        <f>IFERROR(VLOOKUP(C258,'[23]SINAPI MARÇO'!$A:$F,6,FALSE),IFERROR(VLOOKUP(C258,'[23]BANCO DE DADOS'!$A$3:$F$12008,2,FALSE),""))</f>
        <v>SINAPI-I MARCO 2025</v>
      </c>
      <c r="C258" s="104">
        <v>12572</v>
      </c>
      <c r="D258" s="105" t="str">
        <f>IF(C258="","",IF(F258="","FALTA",LOOKUP($C258,'[23]E-FISCO'!$A$2:$A$12235,'[23]E-FISCO'!$B$2:$B$12235)))</f>
        <v>FALTA</v>
      </c>
      <c r="E258" s="4">
        <f>IF(C258="","",LOOKUP(C258,'[23]E-FISCO'!$A$2:$A$12235,'[23]E-FISCO'!$A$2:$A$12235))</f>
        <v>11986</v>
      </c>
      <c r="F258" s="4" t="str">
        <f t="shared" si="144"/>
        <v/>
      </c>
      <c r="G258" s="4" t="e">
        <f>IF(C258="","",LOOKUP(C258,#REF!,#REF!))</f>
        <v>#REF!</v>
      </c>
      <c r="H258" s="4" t="e">
        <f t="shared" si="145"/>
        <v>#REF!</v>
      </c>
      <c r="I258" s="10" t="str">
        <f>IFERROR(VLOOKUP(C258,'[23]SINAPI MARÇO'!$A:$E,2,FALSE),IFERROR(VLOOKUP(C258,'[23]BANCO DE DADOS'!$A$3:$F$12008,3,FALSE),""))</f>
        <v>TUBO DE CONCRETO ARMADO PARA AGUAS PLUVIAIS, CLASSE PA-3, COM ENCAIXE PONTA E BOLSA, DIAMETRO NOMINAL DE 1000 MM</v>
      </c>
      <c r="J258" s="6" t="str">
        <f>IFERROR(VLOOKUP(C258,'[23]SINAPI MARÇO'!$A:$E,3,FALSE),IFERROR(VLOOKUP(C258,'[23]BANCO DE DADOS'!$A$3:$F$12008,4,FALSE),""))</f>
        <v>M</v>
      </c>
      <c r="K258" s="106">
        <f>VLOOKUP(A258,'[23]MEMÓRIA LOTE SETENTRIONAL'!$1:$1048576,6,FALSE)</f>
        <v>109.92</v>
      </c>
      <c r="L258" s="7">
        <f>IFERROR(VLOOKUP(C258,'[23]SINAPI MARÇO'!$A:$E,4,FALSE),IFERROR(VLOOKUP(C258,'[23]BANCO DE DADOS'!$A$3:$F$12008,5,FALSE),""))</f>
        <v>505.25</v>
      </c>
      <c r="M258" s="138"/>
      <c r="N258" s="107">
        <f>IF($P258="","",IF($P258=1,$J$10,IF($P258=2,$J$11,IF($P258=3,$J$12,IF($P258=4,$J$13,IF($P258=5,$J$14,IF($P258=6,$J$15)))))))</f>
        <v>0</v>
      </c>
      <c r="O258" s="107">
        <f>IF($P258="","",IF($P258=1,$K$10,IF($P258=2,$K$11,IF($P258=3,$K$12,IF($P258=4,$K$13,IF($P258=5,$K$14,IF($P258=6,$K$15)))))))</f>
        <v>0</v>
      </c>
      <c r="P258" s="108">
        <v>5</v>
      </c>
      <c r="Q258" s="8">
        <f t="shared" si="146"/>
        <v>505.25</v>
      </c>
      <c r="R258" s="8">
        <f t="shared" si="146"/>
        <v>0</v>
      </c>
      <c r="S258" s="8">
        <f t="shared" si="147"/>
        <v>55537.08</v>
      </c>
      <c r="T258" s="8">
        <f t="shared" si="148"/>
        <v>0</v>
      </c>
      <c r="Z258" s="109"/>
    </row>
    <row r="259" spans="1:26" ht="49.5" x14ac:dyDescent="0.3">
      <c r="A259" s="46" t="s">
        <v>311</v>
      </c>
      <c r="B259" s="103" t="str">
        <f>IFERROR(VLOOKUP(C259,'[23]SINAPI MARÇO'!$A:$F,6,FALSE),IFERROR(VLOOKUP(C259,'[23]BANCO DE DADOS'!$A$3:$F$12008,2,FALSE),""))</f>
        <v>SINAPI MARÇO 2025</v>
      </c>
      <c r="C259" s="104">
        <v>92815</v>
      </c>
      <c r="D259" s="105" t="str">
        <f>IF(C259="","",IF(F259="","FALTA",LOOKUP($C259,'[23]E-FISCO'!$A$2:$A$12235,'[23]E-FISCO'!$B$2:$B$12235)))</f>
        <v>FALTA</v>
      </c>
      <c r="E259" s="4">
        <f>IF(C259="","",LOOKUP(C259,'[23]E-FISCO'!$A$2:$A$12235,'[23]E-FISCO'!$A$2:$A$12235))</f>
        <v>92811</v>
      </c>
      <c r="F259" s="4" t="str">
        <f t="shared" si="144"/>
        <v/>
      </c>
      <c r="G259" s="4" t="e">
        <f>IF(C259="","",LOOKUP(C259,#REF!,#REF!))</f>
        <v>#REF!</v>
      </c>
      <c r="H259" s="4" t="e">
        <f t="shared" si="145"/>
        <v>#REF!</v>
      </c>
      <c r="I259" s="10" t="str">
        <f>IFERROR(VLOOKUP(C259,'[23]SINAPI MARÇO'!$A:$E,2,FALSE),IFERROR(VLOOKUP(C259,'[23]BANCO DE DADOS'!$A$3:$F$12008,3,FALSE),""))</f>
        <v>ASSENTAMENTO DE TUBO DE CONCRETO PARA REDES COLETORAS DE ÁGUAS PLUVIAIS, DIÂMETRO DE 1000 MM, JUNTA RÍGIDA, INSTALADO EM LOCAL COM BAIXO NÍVEL DE INTERFERÊNCIAS (NÃO INCLUI FORNECIMENTO). AF_03/2024</v>
      </c>
      <c r="J259" s="6" t="str">
        <f>IFERROR(VLOOKUP(C259,'[23]SINAPI MARÇO'!$A:$E,3,FALSE),IFERROR(VLOOKUP(C259,'[23]BANCO DE DADOS'!$A$3:$F$12008,4,FALSE),""))</f>
        <v>M</v>
      </c>
      <c r="K259" s="106">
        <f>VLOOKUP(A259,'[23]MEMÓRIA LOTE SETENTRIONAL'!$1:$1048576,6,FALSE)</f>
        <v>109.92</v>
      </c>
      <c r="L259" s="7">
        <f>IFERROR(VLOOKUP(C259,'[23]SINAPI MARÇO'!$A:$E,4,FALSE),IFERROR(VLOOKUP(C259,'[23]BANCO DE DADOS'!$A$3:$F$12008,5,FALSE),""))</f>
        <v>92.99</v>
      </c>
      <c r="M259" s="138"/>
      <c r="N259" s="107">
        <f>IF($P259="","",IF($P259=1,$J$10,IF($P259=2,$J$11,IF($P259=3,$J$12,IF($P259=4,$J$13,IF($P259=5,$J$14,IF($P259=6,$J$15)))))))</f>
        <v>0</v>
      </c>
      <c r="O259" s="107">
        <f>IF($P259="","",IF($P259=1,$K$10,IF($P259=2,$K$11,IF($P259=3,$K$12,IF($P259=4,$K$13,IF($P259=5,$K$14,IF($P259=6,$K$15)))))))</f>
        <v>0</v>
      </c>
      <c r="P259" s="108">
        <v>1</v>
      </c>
      <c r="Q259" s="8">
        <f t="shared" si="146"/>
        <v>92.99</v>
      </c>
      <c r="R259" s="8">
        <f t="shared" si="146"/>
        <v>0</v>
      </c>
      <c r="S259" s="8">
        <f t="shared" si="147"/>
        <v>10221.459999999999</v>
      </c>
      <c r="T259" s="8">
        <f t="shared" si="148"/>
        <v>0</v>
      </c>
      <c r="Z259" s="109"/>
    </row>
    <row r="260" spans="1:26" ht="66" x14ac:dyDescent="0.3">
      <c r="A260" s="46" t="s">
        <v>312</v>
      </c>
      <c r="B260" s="103" t="str">
        <f>IFERROR(VLOOKUP(C260,'[23]SINAPI MARÇO'!$A:$F,6,FALSE),IFERROR(VLOOKUP(C260,'[23]BANCO DE DADOS'!$A$3:$F$12008,2,FALSE),""))</f>
        <v>SINAPI MARÇO 2025</v>
      </c>
      <c r="C260" s="104">
        <v>102329</v>
      </c>
      <c r="D260" s="105" t="str">
        <f>IF(C260="","",IF(F260="","FALTA",LOOKUP($C260,'[23]E-FISCO'!$A$2:$A$12235,'[23]E-FISCO'!$B$2:$B$12235)))</f>
        <v>FALTA</v>
      </c>
      <c r="E260" s="4">
        <f>IF(C260="","",LOOKUP(C260,'[23]E-FISCO'!$A$2:$A$12235,'[23]E-FISCO'!$A$2:$A$12235))</f>
        <v>102308</v>
      </c>
      <c r="F260" s="4" t="str">
        <f t="shared" si="144"/>
        <v/>
      </c>
      <c r="G260" s="4" t="e">
        <f>IF(C260="","",LOOKUP(C260,#REF!,#REF!))</f>
        <v>#REF!</v>
      </c>
      <c r="H260" s="4" t="e">
        <f t="shared" si="145"/>
        <v>#REF!</v>
      </c>
      <c r="I260" s="10" t="str">
        <f>IFERROR(VLOOKUP(C260,'[23]SINAPI MARÇO'!$A:$E,2,FALSE),IFERROR(VLOOKUP(C260,'[23]BANCO DE DADOS'!$A$3:$F$12008,3,FALSE),""))</f>
        <v>ESCAVAÇÃO MECANIZADA DE VALA COM PROF. MAIOR QUE 1,5 M ATÉ 3,0 M (MÉDIA MONTANTE E JUSANTE/UMA COMPOSIÇÃO POR TRECHO), RETROESCAV. (0,26 M3), LARG. DE 0,8 M A 1,5 M, EM SOLO DE 2A CATEGORIA, EM LOCAIS COM BAIXO NÍVEL DE INTERFERÊNCIA. AF_09/2024</v>
      </c>
      <c r="J260" s="6" t="str">
        <f>IFERROR(VLOOKUP(C260,'[23]SINAPI MARÇO'!$A:$E,3,FALSE),IFERROR(VLOOKUP(C260,'[23]BANCO DE DADOS'!$A$3:$F$12008,4,FALSE),""))</f>
        <v>M3</v>
      </c>
      <c r="K260" s="106">
        <f>VLOOKUP(A260,'[23]MEMÓRIA LOTE SETENTRIONAL'!$1:$1048576,6,FALSE)</f>
        <v>296.79000000000002</v>
      </c>
      <c r="L260" s="7">
        <f>IFERROR(VLOOKUP(C260,'[23]SINAPI MARÇO'!$A:$E,4,FALSE),IFERROR(VLOOKUP(C260,'[23]BANCO DE DADOS'!$A$3:$F$12008,5,FALSE),""))</f>
        <v>8.8699999999999992</v>
      </c>
      <c r="M260" s="138"/>
      <c r="N260" s="107">
        <f>IF($P260="","",IF($P260=1,$J$10,IF($P260=2,$J$11,IF($P260=3,$J$12,IF($P260=4,$J$13,IF($P260=5,$J$14,IF($P260=6,$J$15)))))))</f>
        <v>0</v>
      </c>
      <c r="O260" s="107">
        <f>IF($P260="","",IF($P260=1,$K$10,IF($P260=2,$K$11,IF($P260=3,$K$12,IF($P260=4,$K$13,IF($P260=5,$K$14,IF($P260=6,$K$15)))))))</f>
        <v>0</v>
      </c>
      <c r="P260" s="108">
        <v>1</v>
      </c>
      <c r="Q260" s="8">
        <f t="shared" si="146"/>
        <v>8.8699999999999992</v>
      </c>
      <c r="R260" s="8">
        <f t="shared" si="146"/>
        <v>0</v>
      </c>
      <c r="S260" s="8">
        <f t="shared" si="147"/>
        <v>2632.53</v>
      </c>
      <c r="T260" s="8">
        <f t="shared" si="148"/>
        <v>0</v>
      </c>
      <c r="Z260" s="109"/>
    </row>
    <row r="261" spans="1:26" x14ac:dyDescent="0.3">
      <c r="A261" s="46" t="s">
        <v>313</v>
      </c>
      <c r="B261" s="103" t="str">
        <f>IFERROR(VLOOKUP(C261,'[23]SINAPI MARÇO'!$A:$F,6,FALSE),IFERROR(VLOOKUP(C261,'[23]BANCO DE DADOS'!$A$3:$F$12008,2,FALSE),""))</f>
        <v>SINAPI MARÇO 2025</v>
      </c>
      <c r="C261" s="104">
        <v>94342</v>
      </c>
      <c r="D261" s="105" t="str">
        <f>IF(C261="","",IF(F261="","FALTA",LOOKUP($C261,'[23]E-FISCO'!$A$2:$A$12235,'[23]E-FISCO'!$B$2:$B$12235)))</f>
        <v>431162 - 0</v>
      </c>
      <c r="E261" s="4">
        <f>IF(C261="","",LOOKUP(C261,'[23]E-FISCO'!$A$2:$A$12235,'[23]E-FISCO'!$A$2:$A$12235))</f>
        <v>94342</v>
      </c>
      <c r="F261" s="4">
        <f>IF(C261=E261,C261,"")</f>
        <v>94342</v>
      </c>
      <c r="G261" s="4" t="e">
        <f>IF(C261="","",LOOKUP(C261,#REF!,#REF!))</f>
        <v>#REF!</v>
      </c>
      <c r="H261" s="4" t="e">
        <f>IF(C261=G261,C261,"")</f>
        <v>#REF!</v>
      </c>
      <c r="I261" s="10" t="str">
        <f>IFERROR(VLOOKUP(C261,'[23]SINAPI MARÇO'!$A:$E,2,FALSE),IFERROR(VLOOKUP(C261,'[23]BANCO DE DADOS'!$A$3:$F$12008,3,FALSE),""))</f>
        <v>ATERRO MANUAL DE VALAS COM AREIA PARA ATERRO. AF_08/2023</v>
      </c>
      <c r="J261" s="6" t="str">
        <f>IFERROR(VLOOKUP(C261,'[23]SINAPI MARÇO'!$A:$E,3,FALSE),IFERROR(VLOOKUP(C261,'[23]BANCO DE DADOS'!$A$3:$F$12008,4,FALSE),""))</f>
        <v>M3</v>
      </c>
      <c r="K261" s="106">
        <f>VLOOKUP(A261,'[23]MEMÓRIA LOTE SETENTRIONAL'!$1:$1048576,6,FALSE)</f>
        <v>164.88</v>
      </c>
      <c r="L261" s="7">
        <f>IFERROR(VLOOKUP(C261,'[23]SINAPI MARÇO'!$A:$E,4,FALSE),IFERROR(VLOOKUP(C261,'[23]BANCO DE DADOS'!$A$3:$F$12008,5,FALSE),""))</f>
        <v>114.9</v>
      </c>
      <c r="M261" s="138"/>
      <c r="N261" s="107">
        <f>IF($P261="","",IF($P261=1,$J$10,IF($P261=2,$J$11,IF($P261=3,$J$12,IF($P261=4,$J$13,IF($P261=5,$J$14,IF($P261=6,$J$15)))))))</f>
        <v>0</v>
      </c>
      <c r="O261" s="107">
        <f>IF($P261="","",IF($P261=1,$K$10,IF($P261=2,$K$11,IF($P261=3,$K$12,IF($P261=4,$K$13,IF($P261=5,$K$14,IF($P261=6,$K$15)))))))</f>
        <v>0</v>
      </c>
      <c r="P261" s="108">
        <v>1</v>
      </c>
      <c r="Q261" s="8">
        <f>IF($K261="","",ROUND((L261*N261)+L261,2))</f>
        <v>114.9</v>
      </c>
      <c r="R261" s="8">
        <f>IF($K261="","",ROUND((M261*O261)+M261,2))</f>
        <v>0</v>
      </c>
      <c r="S261" s="8">
        <f>IF($K261="","",ROUND(Q261*K261,2))</f>
        <v>18944.71</v>
      </c>
      <c r="T261" s="8">
        <f>IF($K261="","",ROUND(R261*K261,2))</f>
        <v>0</v>
      </c>
      <c r="Z261" s="109"/>
    </row>
    <row r="262" spans="1:26" ht="49.5" x14ac:dyDescent="0.3">
      <c r="A262" s="46" t="s">
        <v>314</v>
      </c>
      <c r="B262" s="103" t="str">
        <f>IFERROR(VLOOKUP(C262,'[23]SINAPI MARÇO'!$A:$F,6,FALSE),IFERROR(VLOOKUP(C262,'[23]BANCO DE DADOS'!$A$3:$F$12008,2,FALSE),""))</f>
        <v>SINAPI MARÇO 2025</v>
      </c>
      <c r="C262" s="104">
        <v>100975</v>
      </c>
      <c r="D262" s="105" t="str">
        <f>IF(C262="","",IF(F262="","FALTA",LOOKUP($C262,'[23]E-FISCO'!$A$2:$A$12235,'[23]E-FISCO'!$B$2:$B$12235)))</f>
        <v>565329 - 0</v>
      </c>
      <c r="E262" s="4">
        <f>IF(C262="","",LOOKUP(C262,'[23]E-FISCO'!$A$2:$A$12235,'[23]E-FISCO'!$A$2:$A$12235))</f>
        <v>100975</v>
      </c>
      <c r="F262" s="4">
        <f t="shared" si="144"/>
        <v>100975</v>
      </c>
      <c r="G262" s="4" t="e">
        <f>IF(C262="","",LOOKUP(C262,#REF!,#REF!))</f>
        <v>#REF!</v>
      </c>
      <c r="H262" s="4" t="e">
        <f t="shared" si="145"/>
        <v>#REF!</v>
      </c>
      <c r="I262" s="5" t="str">
        <f>IFERROR(VLOOKUP(C262,'[23]SINAPI MARÇO'!$A:$E,2,FALSE),IFERROR(VLOOKUP(C262,'[23]BANCO DE DADOS'!$A$3:$F$12008,3,FALSE),""))</f>
        <v>CARGA, MANOBRA E DESCARGA DE SOLOS E MATERIAIS GRANULARES EM CAMINHÃO BASCULANTE 14 M³ - CARGA COM PÁ CARREGADEIRA (CAÇAMBA DE 1,7 A 2,8 M³ / 128 HP) E DESCARGA LIVRE (UNIDADE: M3). AF_07/2020</v>
      </c>
      <c r="J262" s="6" t="str">
        <f>IFERROR(VLOOKUP(C262,'[23]SINAPI MARÇO'!$A:$E,3,FALSE),IFERROR(VLOOKUP(C262,'[23]BANCO DE DADOS'!$A$3:$F$12008,4,FALSE),""))</f>
        <v>M3</v>
      </c>
      <c r="K262" s="106">
        <f>VLOOKUP(A262,'[23]MEMÓRIA LOTE SETENTRIONAL'!$1:$1048576,6,FALSE)</f>
        <v>370.99</v>
      </c>
      <c r="L262" s="7">
        <f>IFERROR(VLOOKUP(C262,'[23]SINAPI MARÇO'!$A:$E,4,FALSE),IFERROR(VLOOKUP(C262,'[23]BANCO DE DADOS'!$A$3:$F$12008,5,FALSE),""))</f>
        <v>8.3699999999999992</v>
      </c>
      <c r="M262" s="138"/>
      <c r="N262" s="107">
        <f>IF($P262="","",IF($P262=1,$J$10,IF($P262=2,$J$11,IF($P262=3,$J$12,IF($P262=4,$J$13,IF($P262=5,$J$14,IF($P262=6,$J$15)))))))</f>
        <v>0</v>
      </c>
      <c r="O262" s="107">
        <f>IF($P262="","",IF($P262=1,$K$10,IF($P262=2,$K$11,IF($P262=3,$K$12,IF($P262=4,$K$13,IF($P262=5,$K$14,IF($P262=6,$K$15)))))))</f>
        <v>0</v>
      </c>
      <c r="P262" s="108">
        <v>1</v>
      </c>
      <c r="Q262" s="8">
        <f t="shared" si="146"/>
        <v>8.3699999999999992</v>
      </c>
      <c r="R262" s="8">
        <f t="shared" si="146"/>
        <v>0</v>
      </c>
      <c r="S262" s="8">
        <f t="shared" si="147"/>
        <v>3105.19</v>
      </c>
      <c r="T262" s="8">
        <f t="shared" si="148"/>
        <v>0</v>
      </c>
      <c r="Z262" s="109"/>
    </row>
    <row r="263" spans="1:26" ht="33" x14ac:dyDescent="0.3">
      <c r="A263" s="46" t="s">
        <v>315</v>
      </c>
      <c r="B263" s="103" t="str">
        <f>IFERROR(VLOOKUP(C263,'[23]SINAPI MARÇO'!$A:$F,6,FALSE),IFERROR(VLOOKUP(C263,'[23]BANCO DE DADOS'!$A$3:$F$12008,2,FALSE),""))</f>
        <v>SINAPI MARÇO 2025</v>
      </c>
      <c r="C263" s="104">
        <v>95876</v>
      </c>
      <c r="D263" s="105" t="str">
        <f>IF(C263="","",IF(F263="","FALTA",LOOKUP($C263,'[23]E-FISCO'!$A$2:$A$12235,'[23]E-FISCO'!$B$2:$B$12235)))</f>
        <v>491949 - 1</v>
      </c>
      <c r="E263" s="4">
        <f>IF(C263="","",LOOKUP(C263,'[23]E-FISCO'!$A$2:$A$12235,'[23]E-FISCO'!$A$2:$A$12235))</f>
        <v>95876</v>
      </c>
      <c r="F263" s="4">
        <f t="shared" si="144"/>
        <v>95876</v>
      </c>
      <c r="G263" s="4" t="e">
        <f>IF(C263="","",LOOKUP(C263,#REF!,#REF!))</f>
        <v>#REF!</v>
      </c>
      <c r="H263" s="4" t="e">
        <f t="shared" si="145"/>
        <v>#REF!</v>
      </c>
      <c r="I263" s="5" t="str">
        <f>IFERROR(VLOOKUP(C263,'[23]SINAPI MARÇO'!$A:$E,2,FALSE),IFERROR(VLOOKUP(C263,'[23]BANCO DE DADOS'!$A$3:$F$12008,3,FALSE),""))</f>
        <v>TRANSPORTE COM CAMINHÃO BASCULANTE DE 14 M³, EM VIA URBANA PAVIMENTADA, DMT ATÉ 30 KM (UNIDADE: M3XKM). AF_07/2020</v>
      </c>
      <c r="J263" s="6" t="str">
        <f>IFERROR(VLOOKUP(C263,'[23]SINAPI MARÇO'!$A:$E,3,FALSE),IFERROR(VLOOKUP(C263,'[23]BANCO DE DADOS'!$A$3:$F$12008,4,FALSE),""))</f>
        <v>M3XKM</v>
      </c>
      <c r="K263" s="106">
        <f>VLOOKUP(A263,'[23]MEMÓRIA LOTE SETENTRIONAL'!$1:$1048576,6,FALSE)</f>
        <v>5564.85</v>
      </c>
      <c r="L263" s="7">
        <f>IFERROR(VLOOKUP(C263,'[23]SINAPI MARÇO'!$A:$E,4,FALSE),IFERROR(VLOOKUP(C263,'[23]BANCO DE DADOS'!$A$3:$F$12008,5,FALSE),""))</f>
        <v>2.12</v>
      </c>
      <c r="M263" s="138"/>
      <c r="N263" s="107">
        <f>IF($P263="","",IF($P263=1,$J$10,IF($P263=2,$J$11,IF($P263=3,$J$12,IF($P263=4,$J$13,IF($P263=5,$J$14,IF($P263=6,$J$15)))))))</f>
        <v>0</v>
      </c>
      <c r="O263" s="107">
        <f>IF($P263="","",IF($P263=1,$K$10,IF($P263=2,$K$11,IF($P263=3,$K$12,IF($P263=4,$K$13,IF($P263=5,$K$14,IF($P263=6,$K$15)))))))</f>
        <v>0</v>
      </c>
      <c r="P263" s="108">
        <v>1</v>
      </c>
      <c r="Q263" s="8">
        <f t="shared" si="146"/>
        <v>2.12</v>
      </c>
      <c r="R263" s="8">
        <f t="shared" si="146"/>
        <v>0</v>
      </c>
      <c r="S263" s="8">
        <f t="shared" si="147"/>
        <v>11797.48</v>
      </c>
      <c r="T263" s="8">
        <f t="shared" si="148"/>
        <v>0</v>
      </c>
      <c r="Z263" s="109"/>
    </row>
    <row r="264" spans="1:26" ht="49.5" x14ac:dyDescent="0.3">
      <c r="A264" s="46" t="s">
        <v>316</v>
      </c>
      <c r="B264" s="103" t="str">
        <f>IFERROR(VLOOKUP(C264,'[23]SINAPI MARÇO'!$A:$F,6,FALSE),IFERROR(VLOOKUP(C264,'[23]BANCO DE DADOS'!$A$3:$F$12008,2,FALSE),""))</f>
        <v>SINAPI MARÇO 2025</v>
      </c>
      <c r="C264" s="104">
        <v>97951</v>
      </c>
      <c r="D264" s="105" t="str">
        <f>IF(C264="","",IF(F264="","FALTA",LOOKUP($C264,'[23]E-FISCO'!$A$2:$A$12235,'[23]E-FISCO'!$B$2:$B$12235)))</f>
        <v>FALTA</v>
      </c>
      <c r="E264" s="4">
        <f>IF(C264="","",LOOKUP(C264,'[23]E-FISCO'!$A$2:$A$12235,'[23]E-FISCO'!$A$2:$A$12235))</f>
        <v>97949</v>
      </c>
      <c r="F264" s="4" t="str">
        <f t="shared" si="144"/>
        <v/>
      </c>
      <c r="G264" s="4" t="e">
        <f>IF(C264="","",LOOKUP(C264,#REF!,#REF!))</f>
        <v>#REF!</v>
      </c>
      <c r="H264" s="4" t="e">
        <f t="shared" si="145"/>
        <v>#REF!</v>
      </c>
      <c r="I264" s="10" t="str">
        <f>IFERROR(VLOOKUP(C264,'[23]SINAPI MARÇO'!$A:$E,2,FALSE),IFERROR(VLOOKUP(C264,'[23]BANCO DE DADOS'!$A$3:$F$12008,3,FALSE),""))</f>
        <v>CAIXA PARA BOCA DE LOBO COMBINADA COM GRELHA RETANGULAR, EM ALVENARIA COM TIJOLOS CERÂMICOS MACIÇOS, DIMENSÕES INTERNAS: 1,3X1X1,2 M. AF_12/2020</v>
      </c>
      <c r="J264" s="6" t="str">
        <f>IFERROR(VLOOKUP(C264,'[23]SINAPI MARÇO'!$A:$E,3,FALSE),IFERROR(VLOOKUP(C264,'[23]BANCO DE DADOS'!$A$3:$F$12008,4,FALSE),""))</f>
        <v>UN</v>
      </c>
      <c r="K264" s="106">
        <f>VLOOKUP(A264,'[23]MEMÓRIA LOTE SETENTRIONAL'!$1:$1048576,6,FALSE)</f>
        <v>22</v>
      </c>
      <c r="L264" s="7">
        <f>IFERROR(VLOOKUP(C264,'[23]SINAPI MARÇO'!$A:$E,4,FALSE),IFERROR(VLOOKUP(C264,'[23]BANCO DE DADOS'!$A$3:$F$12008,5,FALSE),""))</f>
        <v>2593.12</v>
      </c>
      <c r="M264" s="138"/>
      <c r="N264" s="107">
        <f>IF($P264="","",IF($P264=1,$J$10,IF($P264=2,$J$11,IF($P264=3,$J$12,IF($P264=4,$J$13,IF($P264=5,$J$14,IF($P264=6,$J$15)))))))</f>
        <v>0</v>
      </c>
      <c r="O264" s="107">
        <f>IF($P264="","",IF($P264=1,$K$10,IF($P264=2,$K$11,IF($P264=3,$K$12,IF($P264=4,$K$13,IF($P264=5,$K$14,IF($P264=6,$K$15)))))))</f>
        <v>0</v>
      </c>
      <c r="P264" s="108">
        <v>1</v>
      </c>
      <c r="Q264" s="8">
        <f t="shared" si="146"/>
        <v>2593.12</v>
      </c>
      <c r="R264" s="8">
        <f t="shared" si="146"/>
        <v>0</v>
      </c>
      <c r="S264" s="8">
        <f t="shared" si="147"/>
        <v>57048.639999999999</v>
      </c>
      <c r="T264" s="8">
        <f t="shared" si="148"/>
        <v>0</v>
      </c>
      <c r="Z264" s="109"/>
    </row>
    <row r="265" spans="1:26" ht="33" x14ac:dyDescent="0.3">
      <c r="A265" s="46" t="s">
        <v>317</v>
      </c>
      <c r="B265" s="103" t="str">
        <f>IFERROR(VLOOKUP(C265,'[23]SINAPI MARÇO'!$A:$F,6,FALSE),IFERROR(VLOOKUP(C265,'[23]BANCO DE DADOS'!$A$3:$F$12008,2,FALSE),""))</f>
        <v>SICRO JAN / 25</v>
      </c>
      <c r="C265" s="104">
        <v>804121</v>
      </c>
      <c r="D265" s="105" t="str">
        <f>IF(C265="","",IF(F265="","FALTA",LOOKUP($C265,'[23]E-FISCO'!$A$2:$A$12235,'[23]E-FISCO'!$B$2:$B$12235)))</f>
        <v>589545 - 6</v>
      </c>
      <c r="E265" s="4">
        <f>IF(C265="","",LOOKUP(C265,'[23]E-FISCO'!$A$2:$A$12235,'[23]E-FISCO'!$A$2:$A$12235))</f>
        <v>804121</v>
      </c>
      <c r="F265" s="4">
        <f t="shared" si="144"/>
        <v>804121</v>
      </c>
      <c r="G265" s="4" t="e">
        <f>IF(C265="","",LOOKUP(C265,#REF!,#REF!))</f>
        <v>#REF!</v>
      </c>
      <c r="H265" s="4" t="e">
        <f t="shared" si="145"/>
        <v>#REF!</v>
      </c>
      <c r="I265" s="10" t="str">
        <f>IFERROR(VLOOKUP(C265,'[23]SINAPI MARÇO'!$A:$E,2,FALSE),IFERROR(VLOOKUP(C265,'[23]BANCO DE DADOS'!$A$3:$F$12008,3,FALSE),""))</f>
        <v>BOCA DE BSTC D = 1,00 M - ESCONSIDADE 0° - AREIA E BRITA COMERCIAIS - ALAS RETAS</v>
      </c>
      <c r="J265" s="6" t="str">
        <f>IFERROR(VLOOKUP(C265,'[23]SINAPI MARÇO'!$A:$E,3,FALSE),IFERROR(VLOOKUP(C265,'[23]BANCO DE DADOS'!$A$3:$F$12008,4,FALSE),""))</f>
        <v>UN</v>
      </c>
      <c r="K265" s="106">
        <f>VLOOKUP(A265,'[23]MEMÓRIA LOTE SETENTRIONAL'!$1:$1048576,6,FALSE)</f>
        <v>22</v>
      </c>
      <c r="L265" s="7">
        <f>IFERROR(VLOOKUP(C265,'[23]SINAPI MARÇO'!$A:$E,4,FALSE),IFERROR(VLOOKUP(C265,'[23]BANCO DE DADOS'!$A$3:$F$12008,5,FALSE),""))</f>
        <v>1841.85</v>
      </c>
      <c r="M265" s="138"/>
      <c r="N265" s="107">
        <f>IF($P265="","",IF($P265=1,$J$10,IF($P265=2,$J$11,IF($P265=3,$J$12,IF($P265=4,$J$13,IF($P265=5,$J$14,IF($P265=6,$J$15)))))))</f>
        <v>0</v>
      </c>
      <c r="O265" s="107">
        <f>IF($P265="","",IF($P265=1,$K$10,IF($P265=2,$K$11,IF($P265=3,$K$12,IF($P265=4,$K$13,IF($P265=5,$K$14,IF($P265=6,$K$15)))))))</f>
        <v>0</v>
      </c>
      <c r="P265" s="108">
        <v>1</v>
      </c>
      <c r="Q265" s="8">
        <f t="shared" si="146"/>
        <v>1841.85</v>
      </c>
      <c r="R265" s="8">
        <f t="shared" si="146"/>
        <v>0</v>
      </c>
      <c r="S265" s="8">
        <f t="shared" si="147"/>
        <v>40520.699999999997</v>
      </c>
      <c r="T265" s="8">
        <f t="shared" si="148"/>
        <v>0</v>
      </c>
      <c r="Z265" s="109"/>
    </row>
    <row r="266" spans="1:26" ht="33" x14ac:dyDescent="0.3">
      <c r="A266" s="46" t="s">
        <v>318</v>
      </c>
      <c r="B266" s="103" t="str">
        <f>IFERROR(VLOOKUP(C266,'[23]SINAPI MARÇO'!$A:$F,6,FALSE),IFERROR(VLOOKUP(C266,'[23]BANCO DE DADOS'!$A$3:$F$12008,2,FALSE),""))</f>
        <v>ORSE MARÇO 2025</v>
      </c>
      <c r="C266" s="104">
        <v>10224</v>
      </c>
      <c r="D266" s="105" t="str">
        <f>IF(C266="","",IF(F266="","FALTA",LOOKUP($C266,'[23]E-FISCO'!$A$2:$A$12235,'[23]E-FISCO'!$B$2:$B$12235)))</f>
        <v>FALTA</v>
      </c>
      <c r="E266" s="4">
        <f>IF(C266="","",LOOKUP(C266,'[23]E-FISCO'!$A$2:$A$12235,'[23]E-FISCO'!$A$2:$A$12235))</f>
        <v>9875</v>
      </c>
      <c r="F266" s="4" t="str">
        <f t="shared" si="144"/>
        <v/>
      </c>
      <c r="G266" s="4" t="e">
        <f>IF(C266="","",LOOKUP(C266,#REF!,#REF!))</f>
        <v>#REF!</v>
      </c>
      <c r="H266" s="4" t="e">
        <f t="shared" si="145"/>
        <v>#REF!</v>
      </c>
      <c r="I266" s="5" t="str">
        <f>IFERROR(VLOOKUP(C266,'[23]SINAPI MARÇO'!$A:$E,2,FALSE),IFERROR(VLOOKUP(C266,'[23]BANCO DE DADOS'!$A$3:$F$12008,3,FALSE),""))</f>
        <v>CANALETA DE DRENAGEM EM CONCRETO, DIMENSÕES INTERNAS 40 X 50CM, COM TAMPA DE CONCRETO, INCLUSIVE ESCAVAÇÃO MANUAL</v>
      </c>
      <c r="J266" s="6" t="str">
        <f>IFERROR(VLOOKUP(C266,'[23]SINAPI MARÇO'!$A:$E,3,FALSE),IFERROR(VLOOKUP(C266,'[23]BANCO DE DADOS'!$A$3:$F$12008,4,FALSE),""))</f>
        <v>M</v>
      </c>
      <c r="K266" s="106">
        <f>VLOOKUP(A266,'[23]MEMÓRIA LOTE SETENTRIONAL'!$1:$1048576,6,FALSE)</f>
        <v>109.92</v>
      </c>
      <c r="L266" s="7">
        <f>IFERROR(VLOOKUP(C266,'[23]SINAPI MARÇO'!$A:$E,4,FALSE),IFERROR(VLOOKUP(C266,'[23]BANCO DE DADOS'!$A$3:$F$12008,5,FALSE),""))</f>
        <v>507.6</v>
      </c>
      <c r="M266" s="138"/>
      <c r="N266" s="107">
        <f>IF($P266="","",IF($P266=1,$J$10,IF($P266=2,$J$11,IF($P266=3,$J$12,IF($P266=4,$J$13,IF($P266=5,$J$14,IF($P266=6,$J$15)))))))</f>
        <v>0</v>
      </c>
      <c r="O266" s="107">
        <f>IF($P266="","",IF($P266=1,$K$10,IF($P266=2,$K$11,IF($P266=3,$K$12,IF($P266=4,$K$13,IF($P266=5,$K$14,IF($P266=6,$K$15)))))))</f>
        <v>0</v>
      </c>
      <c r="P266" s="108">
        <v>1</v>
      </c>
      <c r="Q266" s="8">
        <f t="shared" si="146"/>
        <v>507.6</v>
      </c>
      <c r="R266" s="8">
        <f t="shared" si="146"/>
        <v>0</v>
      </c>
      <c r="S266" s="8">
        <f t="shared" si="147"/>
        <v>55795.39</v>
      </c>
      <c r="T266" s="8">
        <f t="shared" si="148"/>
        <v>0</v>
      </c>
      <c r="Z266" s="109"/>
    </row>
    <row r="267" spans="1:26" ht="33" x14ac:dyDescent="0.3">
      <c r="A267" s="46" t="s">
        <v>319</v>
      </c>
      <c r="B267" s="103" t="str">
        <f>IFERROR(VLOOKUP(C267,'[23]SINAPI MARÇO'!$A:$F,6,FALSE),IFERROR(VLOOKUP(C267,'[23]BANCO DE DADOS'!$A$3:$F$12008,2,FALSE),""))</f>
        <v>SINAPI MARÇO 2025</v>
      </c>
      <c r="C267" s="104">
        <v>89512</v>
      </c>
      <c r="D267" s="105" t="str">
        <f>IF(C267="","",IF(F267="","FALTA",LOOKUP($C267,'[23]E-FISCO'!$A$2:$A$12235,'[23]E-FISCO'!$B$2:$B$12235)))</f>
        <v>455720 - 4</v>
      </c>
      <c r="E267" s="4">
        <f>IF(C267="","",LOOKUP(C267,'[23]E-FISCO'!$A$2:$A$12235,'[23]E-FISCO'!$A$2:$A$12235))</f>
        <v>89512</v>
      </c>
      <c r="F267" s="4">
        <f t="shared" si="144"/>
        <v>89512</v>
      </c>
      <c r="G267" s="4" t="e">
        <f>IF(C267="","",LOOKUP(C267,#REF!,#REF!))</f>
        <v>#REF!</v>
      </c>
      <c r="H267" s="4" t="e">
        <f t="shared" si="145"/>
        <v>#REF!</v>
      </c>
      <c r="I267" s="10" t="str">
        <f>IFERROR(VLOOKUP(C267,'[23]SINAPI MARÇO'!$A:$E,2,FALSE),IFERROR(VLOOKUP(C267,'[23]BANCO DE DADOS'!$A$3:$F$12008,3,FALSE),""))</f>
        <v>TUBO PVC, SÉRIE R, ÁGUA PLUVIAL, DN 100 MM, FORNECIDO E INSTALADO EM RAMAL DE ENCAMINHAMENTO. AF_06/2022</v>
      </c>
      <c r="J267" s="6" t="str">
        <f>IFERROR(VLOOKUP(C267,'[23]SINAPI MARÇO'!$A:$E,3,FALSE),IFERROR(VLOOKUP(C267,'[23]BANCO DE DADOS'!$A$3:$F$12008,4,FALSE),""))</f>
        <v>M</v>
      </c>
      <c r="K267" s="106">
        <f>VLOOKUP(A267,'[23]MEMÓRIA LOTE SETENTRIONAL'!$1:$1048576,6,FALSE)</f>
        <v>219.84</v>
      </c>
      <c r="L267" s="7">
        <f>IFERROR(VLOOKUP(C267,'[23]SINAPI MARÇO'!$A:$E,4,FALSE),IFERROR(VLOOKUP(C267,'[23]BANCO DE DADOS'!$A$3:$F$12008,5,FALSE),""))</f>
        <v>45.31</v>
      </c>
      <c r="M267" s="138"/>
      <c r="N267" s="107">
        <f>IF($P267="","",IF($P267=1,$J$10,IF($P267=2,$J$11,IF($P267=3,$J$12,IF($P267=4,$J$13,IF($P267=5,$J$14,IF($P267=6,$J$15)))))))</f>
        <v>0</v>
      </c>
      <c r="O267" s="107">
        <f>IF($P267="","",IF($P267=1,$K$10,IF($P267=2,$K$11,IF($P267=3,$K$12,IF($P267=4,$K$13,IF($P267=5,$K$14,IF($P267=6,$K$15)))))))</f>
        <v>0</v>
      </c>
      <c r="P267" s="108">
        <v>1</v>
      </c>
      <c r="Q267" s="8">
        <f t="shared" si="146"/>
        <v>45.31</v>
      </c>
      <c r="R267" s="8">
        <f t="shared" si="146"/>
        <v>0</v>
      </c>
      <c r="S267" s="8">
        <f t="shared" si="147"/>
        <v>9960.9500000000007</v>
      </c>
      <c r="T267" s="8">
        <f t="shared" si="148"/>
        <v>0</v>
      </c>
      <c r="Z267" s="109"/>
    </row>
    <row r="268" spans="1:26" ht="33" x14ac:dyDescent="0.3">
      <c r="A268" s="46" t="s">
        <v>320</v>
      </c>
      <c r="B268" s="103" t="str">
        <f>IFERROR(VLOOKUP(C268,'[23]SINAPI MARÇO'!$A:$F,6,FALSE),IFERROR(VLOOKUP(C268,'[23]BANCO DE DADOS'!$A$3:$F$12008,2,FALSE),""))</f>
        <v>SINAPI MARÇO 2025</v>
      </c>
      <c r="C268" s="104">
        <v>104166</v>
      </c>
      <c r="D268" s="105" t="str">
        <f>IF(C268="","",IF(F268="","FALTA",LOOKUP($C268,'[23]E-FISCO'!$A$2:$A$12235,'[23]E-FISCO'!$B$2:$B$12235)))</f>
        <v>FALTA</v>
      </c>
      <c r="E268" s="4">
        <f>IF(C268="","",LOOKUP(C268,'[23]E-FISCO'!$A$2:$A$12235,'[23]E-FISCO'!$A$2:$A$12235))</f>
        <v>104162</v>
      </c>
      <c r="F268" s="4" t="str">
        <f t="shared" si="144"/>
        <v/>
      </c>
      <c r="G268" s="4" t="e">
        <f>IF(C268="","",LOOKUP(C268,#REF!,#REF!))</f>
        <v>#REF!</v>
      </c>
      <c r="H268" s="4" t="e">
        <f t="shared" si="145"/>
        <v>#REF!</v>
      </c>
      <c r="I268" s="10" t="str">
        <f>IFERROR(VLOOKUP(C268,'[23]SINAPI MARÇO'!$A:$E,2,FALSE),IFERROR(VLOOKUP(C268,'[23]BANCO DE DADOS'!$A$3:$F$12008,3,FALSE),""))</f>
        <v>TUBO PVC, SÉRIE R, ÁGUA PLUVIAL, DN 150 MM, FORNECIDO E INSTALADO EM RAMAL DE ENCAMINHAMENTO. AF_06/2022</v>
      </c>
      <c r="J268" s="6" t="str">
        <f>IFERROR(VLOOKUP(C268,'[23]SINAPI MARÇO'!$A:$E,3,FALSE),IFERROR(VLOOKUP(C268,'[23]BANCO DE DADOS'!$A$3:$F$12008,4,FALSE),""))</f>
        <v>M</v>
      </c>
      <c r="K268" s="106">
        <f>VLOOKUP(A268,'[23]MEMÓRIA LOTE SETENTRIONAL'!$1:$1048576,6,FALSE)</f>
        <v>131.9</v>
      </c>
      <c r="L268" s="7">
        <f>IFERROR(VLOOKUP(C268,'[23]SINAPI MARÇO'!$A:$E,4,FALSE),IFERROR(VLOOKUP(C268,'[23]BANCO DE DADOS'!$A$3:$F$12008,5,FALSE),""))</f>
        <v>67.69</v>
      </c>
      <c r="M268" s="138"/>
      <c r="N268" s="107">
        <f>IF($P268="","",IF($P268=1,$J$10,IF($P268=2,$J$11,IF($P268=3,$J$12,IF($P268=4,$J$13,IF($P268=5,$J$14,IF($P268=6,$J$15)))))))</f>
        <v>0</v>
      </c>
      <c r="O268" s="107">
        <f>IF($P268="","",IF($P268=1,$K$10,IF($P268=2,$K$11,IF($P268=3,$K$12,IF($P268=4,$K$13,IF($P268=5,$K$14,IF($P268=6,$K$15)))))))</f>
        <v>0</v>
      </c>
      <c r="P268" s="108">
        <v>1</v>
      </c>
      <c r="Q268" s="8">
        <f t="shared" si="146"/>
        <v>67.69</v>
      </c>
      <c r="R268" s="8">
        <f t="shared" si="146"/>
        <v>0</v>
      </c>
      <c r="S268" s="8">
        <f t="shared" si="147"/>
        <v>8928.31</v>
      </c>
      <c r="T268" s="8">
        <f t="shared" si="148"/>
        <v>0</v>
      </c>
      <c r="Z268" s="109"/>
    </row>
    <row r="269" spans="1:26" ht="49.5" x14ac:dyDescent="0.3">
      <c r="A269" s="46" t="s">
        <v>321</v>
      </c>
      <c r="B269" s="103" t="str">
        <f>IFERROR(VLOOKUP(C269,'[23]SINAPI MARÇO'!$A:$F,6,FALSE),IFERROR(VLOOKUP(C269,'[23]BANCO DE DADOS'!$A$3:$F$12008,2,FALSE),""))</f>
        <v>SINAPI MARÇO 2025</v>
      </c>
      <c r="C269" s="104">
        <v>99251</v>
      </c>
      <c r="D269" s="105" t="str">
        <f>IF(C269="","",IF(F269="","FALTA",LOOKUP($C269,'[23]E-FISCO'!$A$2:$A$12235,'[23]E-FISCO'!$B$2:$B$12235)))</f>
        <v>498936 - 8</v>
      </c>
      <c r="E269" s="4">
        <f>IF(C269="","",LOOKUP(C269,'[23]E-FISCO'!$A$2:$A$12235,'[23]E-FISCO'!$A$2:$A$12235))</f>
        <v>99251</v>
      </c>
      <c r="F269" s="4">
        <f t="shared" si="144"/>
        <v>99251</v>
      </c>
      <c r="G269" s="4" t="e">
        <f>IF(C269="","",LOOKUP(C269,#REF!,#REF!))</f>
        <v>#REF!</v>
      </c>
      <c r="H269" s="4" t="e">
        <f t="shared" si="145"/>
        <v>#REF!</v>
      </c>
      <c r="I269" s="5" t="str">
        <f>IFERROR(VLOOKUP(C269,'[23]SINAPI MARÇO'!$A:$E,2,FALSE),IFERROR(VLOOKUP(C269,'[23]BANCO DE DADOS'!$A$3:$F$12008,3,FALSE),""))</f>
        <v>CAIXA ENTERRADA HIDRÁULICA RETANGULAR EM ALVENARIA COM TIJOLOS CERÂMICOS MACIÇOS, DIMENSÕES INTERNAS: 0,4X0,4X0,4 M PARA REDE DE DRENAGEM. AF_12/2020</v>
      </c>
      <c r="J269" s="6" t="str">
        <f>IFERROR(VLOOKUP(C269,'[23]SINAPI MARÇO'!$A:$E,3,FALSE),IFERROR(VLOOKUP(C269,'[23]BANCO DE DADOS'!$A$3:$F$12008,4,FALSE),""))</f>
        <v>UN</v>
      </c>
      <c r="K269" s="106">
        <f>VLOOKUP(A269,'[23]MEMÓRIA LOTE SETENTRIONAL'!$1:$1048576,6,FALSE)</f>
        <v>59</v>
      </c>
      <c r="L269" s="7">
        <f>IFERROR(VLOOKUP(C269,'[23]SINAPI MARÇO'!$A:$E,4,FALSE),IFERROR(VLOOKUP(C269,'[23]BANCO DE DADOS'!$A$3:$F$12008,5,FALSE),""))</f>
        <v>263.14999999999998</v>
      </c>
      <c r="M269" s="138"/>
      <c r="N269" s="107">
        <f>IF($P269="","",IF($P269=1,$J$10,IF($P269=2,$J$11,IF($P269=3,$J$12,IF($P269=4,$J$13,IF($P269=5,$J$14,IF($P269=6,$J$15)))))))</f>
        <v>0</v>
      </c>
      <c r="O269" s="107">
        <f>IF($P269="","",IF($P269=1,$K$10,IF($P269=2,$K$11,IF($P269=3,$K$12,IF($P269=4,$K$13,IF($P269=5,$K$14,IF($P269=6,$K$15)))))))</f>
        <v>0</v>
      </c>
      <c r="P269" s="108">
        <v>1</v>
      </c>
      <c r="Q269" s="8">
        <f t="shared" si="146"/>
        <v>263.14999999999998</v>
      </c>
      <c r="R269" s="8">
        <f t="shared" si="146"/>
        <v>0</v>
      </c>
      <c r="S269" s="8">
        <f t="shared" si="147"/>
        <v>15525.85</v>
      </c>
      <c r="T269" s="8">
        <f t="shared" si="148"/>
        <v>0</v>
      </c>
      <c r="Z269" s="109"/>
    </row>
    <row r="270" spans="1:26" ht="17.25" customHeight="1" x14ac:dyDescent="0.25">
      <c r="A270" s="97" t="s">
        <v>322</v>
      </c>
      <c r="B270" s="97"/>
      <c r="C270" s="98"/>
      <c r="D270" s="99"/>
      <c r="E270" s="99"/>
      <c r="F270" s="99"/>
      <c r="G270" s="99"/>
      <c r="H270" s="99"/>
      <c r="I270" s="3" t="s">
        <v>136</v>
      </c>
      <c r="J270" s="99"/>
      <c r="K270" s="100"/>
      <c r="L270" s="101"/>
      <c r="M270" s="139"/>
      <c r="N270" s="99"/>
      <c r="O270" s="99"/>
      <c r="P270" s="99"/>
      <c r="Q270" s="99"/>
      <c r="R270" s="99"/>
      <c r="S270" s="102">
        <f>SUM(S271:S279)</f>
        <v>78009.3</v>
      </c>
      <c r="T270" s="102">
        <f>SUM(T271:T279)</f>
        <v>0</v>
      </c>
      <c r="Z270" s="109"/>
    </row>
    <row r="271" spans="1:26" ht="33" x14ac:dyDescent="0.3">
      <c r="A271" s="46" t="s">
        <v>323</v>
      </c>
      <c r="B271" s="103" t="str">
        <f>IFERROR(VLOOKUP(C271,'[23]SINAPI MARÇO'!$A:$F,6,FALSE),IFERROR(VLOOKUP(C271,'[23]BANCO DE DADOS'!$A$3:$F$12008,2,FALSE),""))</f>
        <v>SICRO JAN / 25</v>
      </c>
      <c r="C271" s="104">
        <v>5213444</v>
      </c>
      <c r="D271" s="105" t="str">
        <f>IF(C271="","",IF(F271="","FALTA",LOOKUP($C271,'[23]E-FISCO'!$A$2:$A$12235,'[23]E-FISCO'!$B$2:$B$12235)))</f>
        <v>FALTA</v>
      </c>
      <c r="E271" s="4">
        <f>IF(C271="","",LOOKUP(C271,'[23]E-FISCO'!$A$2:$A$12235,'[23]E-FISCO'!$A$2:$A$12235))</f>
        <v>5213430</v>
      </c>
      <c r="F271" s="4" t="str">
        <f t="shared" ref="F271:F274" si="149">IF(C271=E271,C271,"")</f>
        <v/>
      </c>
      <c r="G271" s="4" t="e">
        <f>IF(C271="","",LOOKUP(C271,#REF!,#REF!))</f>
        <v>#REF!</v>
      </c>
      <c r="H271" s="4" t="e">
        <f t="shared" ref="H271:H274" si="150">IF(C271=G271,C271,"")</f>
        <v>#REF!</v>
      </c>
      <c r="I271" s="10" t="str">
        <f>IFERROR(VLOOKUP(C271,'[23]SINAPI MARÇO'!$A:$E,2,FALSE),IFERROR(VLOOKUP(C271,'[23]BANCO DE DADOS'!$A$3:$F$12008,3,FALSE),""))</f>
        <v>PLACA DE REGULAMENTAÇÃO EM AÇO, R1 LADO 0,248 M - PELÍCULA RETRORREFLETIVA TIPO I + SI - FORNECIMENTO E IMPLANTAÇÃO</v>
      </c>
      <c r="J271" s="6" t="str">
        <f>IFERROR(VLOOKUP(C271,'[23]SINAPI MARÇO'!$A:$E,3,FALSE),IFERROR(VLOOKUP(C271,'[23]BANCO DE DADOS'!$A$3:$F$12008,4,FALSE),""))</f>
        <v>UN</v>
      </c>
      <c r="K271" s="106">
        <f>VLOOKUP(A271,'[23]MEMÓRIA LOTE SETENTRIONAL'!$1:$1048576,6,FALSE)</f>
        <v>30</v>
      </c>
      <c r="L271" s="7">
        <f>IFERROR(VLOOKUP(C271,'[23]SINAPI MARÇO'!$A:$E,4,FALSE),IFERROR(VLOOKUP(C271,'[23]BANCO DE DADOS'!$A$3:$F$12008,5,FALSE),""))</f>
        <v>265.97000000000003</v>
      </c>
      <c r="M271" s="138"/>
      <c r="N271" s="107">
        <f>IF($P271="","",IF($P271=1,$J$10,IF($P271=2,$J$11,IF($P271=3,$J$12,IF($P271=4,$J$13,IF($P271=5,$J$14,IF($P271=6,$J$15)))))))</f>
        <v>0</v>
      </c>
      <c r="O271" s="107">
        <f>IF($P271="","",IF($P271=1,$K$10,IF($P271=2,$K$11,IF($P271=3,$K$12,IF($P271=4,$K$13,IF($P271=5,$K$14,IF($P271=6,$K$15)))))))</f>
        <v>0</v>
      </c>
      <c r="P271" s="108">
        <v>1</v>
      </c>
      <c r="Q271" s="8">
        <f t="shared" ref="Q271:R279" si="151">IF($K271="","",ROUND((L271*N271)+L271,2))</f>
        <v>265.97000000000003</v>
      </c>
      <c r="R271" s="8">
        <f t="shared" si="151"/>
        <v>0</v>
      </c>
      <c r="S271" s="8">
        <f t="shared" ref="S271:S276" si="152">IF($K271="","",ROUND(Q271*K271,2))</f>
        <v>7979.1</v>
      </c>
      <c r="T271" s="8">
        <f t="shared" ref="T271:T276" si="153">IF($K271="","",ROUND(R271*K271,2))</f>
        <v>0</v>
      </c>
      <c r="Z271" s="109"/>
    </row>
    <row r="272" spans="1:26" ht="33" x14ac:dyDescent="0.3">
      <c r="A272" s="46" t="s">
        <v>324</v>
      </c>
      <c r="B272" s="103" t="str">
        <f>IFERROR(VLOOKUP(C272,'[23]SINAPI MARÇO'!$A:$F,6,FALSE),IFERROR(VLOOKUP(C272,'[23]BANCO DE DADOS'!$A$3:$F$12008,2,FALSE),""))</f>
        <v>SICRO JAN / 25</v>
      </c>
      <c r="C272" s="104">
        <v>5213855</v>
      </c>
      <c r="D272" s="105" t="str">
        <f>IF(C272="","",IF(F272="","FALTA",LOOKUP($C272,'[23]E-FISCO'!$A$2:$A$12235,'[23]E-FISCO'!$B$2:$B$12235)))</f>
        <v>FALTA</v>
      </c>
      <c r="E272" s="4">
        <f>IF(C272="","",LOOKUP(C272,'[23]E-FISCO'!$A$2:$A$12235,'[23]E-FISCO'!$A$2:$A$12235))</f>
        <v>5213430</v>
      </c>
      <c r="F272" s="4" t="str">
        <f t="shared" si="149"/>
        <v/>
      </c>
      <c r="G272" s="4" t="e">
        <f>IF(C272="","",LOOKUP(C272,#REF!,#REF!))</f>
        <v>#REF!</v>
      </c>
      <c r="H272" s="4" t="e">
        <f t="shared" si="150"/>
        <v>#REF!</v>
      </c>
      <c r="I272" s="10" t="str">
        <f>IFERROR(VLOOKUP(C272,'[23]SINAPI MARÇO'!$A:$E,2,FALSE),IFERROR(VLOOKUP(C272,'[23]BANCO DE DADOS'!$A$3:$F$12008,3,FALSE),""))</f>
        <v>SUPORTE METÁLICO GALVANIZADO PARA PLACA DE REGULAMENTAÇÃO - R1 - LADO DE 0,248 M - FORNECIMENTO E IMPLANTAÇÃO</v>
      </c>
      <c r="J272" s="6" t="str">
        <f>IFERROR(VLOOKUP(C272,'[23]SINAPI MARÇO'!$A:$E,3,FALSE),IFERROR(VLOOKUP(C272,'[23]BANCO DE DADOS'!$A$3:$F$12008,4,FALSE),""))</f>
        <v>UN</v>
      </c>
      <c r="K272" s="106">
        <f>VLOOKUP(A272,'[23]MEMÓRIA LOTE SETENTRIONAL'!$1:$1048576,6,FALSE)</f>
        <v>30</v>
      </c>
      <c r="L272" s="7">
        <f>IFERROR(VLOOKUP(C272,'[23]SINAPI MARÇO'!$A:$E,4,FALSE),IFERROR(VLOOKUP(C272,'[23]BANCO DE DADOS'!$A$3:$F$12008,5,FALSE),""))</f>
        <v>412.03</v>
      </c>
      <c r="M272" s="138"/>
      <c r="N272" s="107">
        <f>IF($P272="","",IF($P272=1,$J$10,IF($P272=2,$J$11,IF($P272=3,$J$12,IF($P272=4,$J$13,IF($P272=5,$J$14,IF($P272=6,$J$15)))))))</f>
        <v>0</v>
      </c>
      <c r="O272" s="107">
        <f>IF($P272="","",IF($P272=1,$K$10,IF($P272=2,$K$11,IF($P272=3,$K$12,IF($P272=4,$K$13,IF($P272=5,$K$14,IF($P272=6,$K$15)))))))</f>
        <v>0</v>
      </c>
      <c r="P272" s="108">
        <v>1</v>
      </c>
      <c r="Q272" s="8">
        <f t="shared" si="151"/>
        <v>412.03</v>
      </c>
      <c r="R272" s="8">
        <f t="shared" si="151"/>
        <v>0</v>
      </c>
      <c r="S272" s="8">
        <f t="shared" si="152"/>
        <v>12360.9</v>
      </c>
      <c r="T272" s="8">
        <f t="shared" si="153"/>
        <v>0</v>
      </c>
      <c r="Z272" s="109"/>
    </row>
    <row r="273" spans="1:26" ht="33" x14ac:dyDescent="0.3">
      <c r="A273" s="46" t="s">
        <v>325</v>
      </c>
      <c r="B273" s="103" t="str">
        <f>IFERROR(VLOOKUP(C273,'[23]SINAPI MARÇO'!$A:$F,6,FALSE),IFERROR(VLOOKUP(C273,'[23]BANCO DE DADOS'!$A$3:$F$12008,2,FALSE),""))</f>
        <v>SICRO JAN / 25</v>
      </c>
      <c r="C273" s="104">
        <v>5213464</v>
      </c>
      <c r="D273" s="105" t="str">
        <f>IF(C273="","",IF(F273="","FALTA",LOOKUP($C273,'[23]E-FISCO'!$A$2:$A$12235,'[23]E-FISCO'!$B$2:$B$12235)))</f>
        <v>FALTA</v>
      </c>
      <c r="E273" s="4">
        <f>IF(C273="","",LOOKUP(C273,'[23]E-FISCO'!$A$2:$A$12235,'[23]E-FISCO'!$A$2:$A$12235))</f>
        <v>5213430</v>
      </c>
      <c r="F273" s="4" t="str">
        <f t="shared" si="149"/>
        <v/>
      </c>
      <c r="G273" s="4" t="e">
        <f>IF(C273="","",LOOKUP(C273,#REF!,#REF!))</f>
        <v>#REF!</v>
      </c>
      <c r="H273" s="4" t="e">
        <f t="shared" si="150"/>
        <v>#REF!</v>
      </c>
      <c r="I273" s="10" t="str">
        <f>IFERROR(VLOOKUP(C273,'[23]SINAPI MARÇO'!$A:$E,2,FALSE),IFERROR(VLOOKUP(C273,'[23]BANCO DE DADOS'!$A$3:$F$12008,3,FALSE),""))</f>
        <v>PLACA DE ADVERTÊNCIA EM AÇO, LADO DE 0,60 M - PELÍCULA RETRORREFLETIVA TIPO I + SI - FORNECIMENTO E IMPLANTAÇÃO</v>
      </c>
      <c r="J273" s="6" t="str">
        <f>IFERROR(VLOOKUP(C273,'[23]SINAPI MARÇO'!$A:$E,3,FALSE),IFERROR(VLOOKUP(C273,'[23]BANCO DE DADOS'!$A$3:$F$12008,4,FALSE),""))</f>
        <v>UN</v>
      </c>
      <c r="K273" s="106">
        <f>VLOOKUP(A273,'[23]MEMÓRIA LOTE SETENTRIONAL'!$1:$1048576,6,FALSE)</f>
        <v>12</v>
      </c>
      <c r="L273" s="7">
        <f>IFERROR(VLOOKUP(C273,'[23]SINAPI MARÇO'!$A:$E,4,FALSE),IFERROR(VLOOKUP(C273,'[23]BANCO DE DADOS'!$A$3:$F$12008,5,FALSE),""))</f>
        <v>265.94</v>
      </c>
      <c r="M273" s="138"/>
      <c r="N273" s="107">
        <f>IF($P273="","",IF($P273=1,$J$10,IF($P273=2,$J$11,IF($P273=3,$J$12,IF($P273=4,$J$13,IF($P273=5,$J$14,IF($P273=6,$J$15)))))))</f>
        <v>0</v>
      </c>
      <c r="O273" s="107">
        <f>IF($P273="","",IF($P273=1,$K$10,IF($P273=2,$K$11,IF($P273=3,$K$12,IF($P273=4,$K$13,IF($P273=5,$K$14,IF($P273=6,$K$15)))))))</f>
        <v>0</v>
      </c>
      <c r="P273" s="108">
        <v>1</v>
      </c>
      <c r="Q273" s="8">
        <f t="shared" si="151"/>
        <v>265.94</v>
      </c>
      <c r="R273" s="8">
        <f t="shared" si="151"/>
        <v>0</v>
      </c>
      <c r="S273" s="8">
        <f t="shared" si="152"/>
        <v>3191.28</v>
      </c>
      <c r="T273" s="8">
        <f t="shared" si="153"/>
        <v>0</v>
      </c>
      <c r="Z273" s="109"/>
    </row>
    <row r="274" spans="1:26" ht="49.5" x14ac:dyDescent="0.3">
      <c r="A274" s="46" t="s">
        <v>326</v>
      </c>
      <c r="B274" s="103" t="str">
        <f>IFERROR(VLOOKUP(C274,'[23]SINAPI MARÇO'!$A:$F,6,FALSE),IFERROR(VLOOKUP(C274,'[23]BANCO DE DADOS'!$A$3:$F$12008,2,FALSE),""))</f>
        <v>SICRO JAN / 25</v>
      </c>
      <c r="C274" s="104">
        <v>5213863</v>
      </c>
      <c r="D274" s="105" t="str">
        <f>IF(C274="","",IF(F274="","FALTA",LOOKUP($C274,'[23]E-FISCO'!$A$2:$A$12235,'[23]E-FISCO'!$B$2:$B$12235)))</f>
        <v>FALTA</v>
      </c>
      <c r="E274" s="4">
        <f>IF(C274="","",LOOKUP(C274,'[23]E-FISCO'!$A$2:$A$12235,'[23]E-FISCO'!$A$2:$A$12235))</f>
        <v>5213430</v>
      </c>
      <c r="F274" s="4" t="str">
        <f t="shared" si="149"/>
        <v/>
      </c>
      <c r="G274" s="4" t="e">
        <f>IF(C274="","",LOOKUP(C274,#REF!,#REF!))</f>
        <v>#REF!</v>
      </c>
      <c r="H274" s="4" t="e">
        <f t="shared" si="150"/>
        <v>#REF!</v>
      </c>
      <c r="I274" s="10" t="str">
        <f>IFERROR(VLOOKUP(C274,'[23]SINAPI MARÇO'!$A:$E,2,FALSE),IFERROR(VLOOKUP(C274,'[23]BANCO DE DADOS'!$A$3:$F$12008,3,FALSE),""))</f>
        <v>SUPORTE METÁLICO GALVANIZADO PARA PLACA DE ADVERTÊNCIA OU REGULAMENTAÇÃO - LADO OU DIÂMETRO DE 0,60 M - FORNECIMENTO E IMPLANTAÇÃO</v>
      </c>
      <c r="J274" s="6" t="str">
        <f>IFERROR(VLOOKUP(C274,'[23]SINAPI MARÇO'!$A:$E,3,FALSE),IFERROR(VLOOKUP(C274,'[23]BANCO DE DADOS'!$A$3:$F$12008,4,FALSE),""))</f>
        <v>UN</v>
      </c>
      <c r="K274" s="106">
        <f>VLOOKUP(A274,'[23]MEMÓRIA LOTE SETENTRIONAL'!$1:$1048576,6,FALSE)</f>
        <v>42</v>
      </c>
      <c r="L274" s="7">
        <f>IFERROR(VLOOKUP(C274,'[23]SINAPI MARÇO'!$A:$E,4,FALSE),IFERROR(VLOOKUP(C274,'[23]BANCO DE DADOS'!$A$3:$F$12008,5,FALSE),""))</f>
        <v>458.54</v>
      </c>
      <c r="M274" s="138"/>
      <c r="N274" s="107">
        <f>IF($P274="","",IF($P274=1,$J$10,IF($P274=2,$J$11,IF($P274=3,$J$12,IF($P274=4,$J$13,IF($P274=5,$J$14,IF($P274=6,$J$15)))))))</f>
        <v>0</v>
      </c>
      <c r="O274" s="107">
        <f>IF($P274="","",IF($P274=1,$K$10,IF($P274=2,$K$11,IF($P274=3,$K$12,IF($P274=4,$K$13,IF($P274=5,$K$14,IF($P274=6,$K$15)))))))</f>
        <v>0</v>
      </c>
      <c r="P274" s="108">
        <v>1</v>
      </c>
      <c r="Q274" s="8">
        <f t="shared" si="151"/>
        <v>458.54</v>
      </c>
      <c r="R274" s="8">
        <f t="shared" si="151"/>
        <v>0</v>
      </c>
      <c r="S274" s="8">
        <f t="shared" si="152"/>
        <v>19258.68</v>
      </c>
      <c r="T274" s="8">
        <f t="shared" si="153"/>
        <v>0</v>
      </c>
      <c r="Z274" s="109"/>
    </row>
    <row r="275" spans="1:26" ht="33" x14ac:dyDescent="0.3">
      <c r="A275" s="46" t="s">
        <v>327</v>
      </c>
      <c r="B275" s="103" t="str">
        <f>IFERROR(VLOOKUP(C275,'[23]SINAPI MARÇO'!$A:$F,6,FALSE),IFERROR(VLOOKUP(C275,'[23]BANCO DE DADOS'!$A$3:$F$12008,2,FALSE),""))</f>
        <v>SICRO JAN / 25</v>
      </c>
      <c r="C275" s="104">
        <v>5213440</v>
      </c>
      <c r="D275" s="105" t="str">
        <f>IF(C275="","",IF(F275="","FALTA",LOOKUP($C275,'[23]E-FISCO'!$A$2:$A$12235,'[23]E-FISCO'!$B$2:$B$12235)))</f>
        <v>FALTA</v>
      </c>
      <c r="E275" s="4">
        <f>IF(C275="","",LOOKUP(C275,'[23]E-FISCO'!$A$2:$A$12235,'[23]E-FISCO'!$A$2:$A$12235))</f>
        <v>5213430</v>
      </c>
      <c r="F275" s="4" t="str">
        <f>IF(C275=E275,C275,"")</f>
        <v/>
      </c>
      <c r="G275" s="4" t="e">
        <f>IF(C275="","",LOOKUP(C275,#REF!,#REF!))</f>
        <v>#REF!</v>
      </c>
      <c r="H275" s="4" t="e">
        <f>IF(C275=G275,C275,"")</f>
        <v>#REF!</v>
      </c>
      <c r="I275" s="10" t="str">
        <f>IFERROR(VLOOKUP(C275,'[23]SINAPI MARÇO'!$A:$E,2,FALSE),IFERROR(VLOOKUP(C275,'[23]BANCO DE DADOS'!$A$3:$F$12008,3,FALSE),""))</f>
        <v>PLACA DE REGULAMENTAÇÃO EM AÇO D = 0,60 M - PELÍCULA RETRORREFLETIVA TIPO I + SI - FORNECIMENTO E IMPLANTAÇÃO</v>
      </c>
      <c r="J275" s="6" t="str">
        <f>IFERROR(VLOOKUP(C275,'[23]SINAPI MARÇO'!$A:$E,3,FALSE),IFERROR(VLOOKUP(C275,'[23]BANCO DE DADOS'!$A$3:$F$12008,4,FALSE),""))</f>
        <v>UN</v>
      </c>
      <c r="K275" s="106">
        <f>VLOOKUP(A275,'[23]MEMÓRIA LOTE SETENTRIONAL'!$1:$1048576,6,FALSE)</f>
        <v>30</v>
      </c>
      <c r="L275" s="7">
        <f>IFERROR(VLOOKUP(C275,'[23]SINAPI MARÇO'!$A:$E,4,FALSE),IFERROR(VLOOKUP(C275,'[23]BANCO DE DADOS'!$A$3:$F$12008,5,FALSE),""))</f>
        <v>265.91000000000003</v>
      </c>
      <c r="M275" s="138"/>
      <c r="N275" s="107">
        <f>IF($P275="","",IF($P275=1,$J$10,IF($P275=2,$J$11,IF($P275=3,$J$12,IF($P275=4,$J$13,IF($P275=5,$J$14,IF($P275=6,$J$15)))))))</f>
        <v>0</v>
      </c>
      <c r="O275" s="107">
        <f>IF($P275="","",IF($P275=1,$K$10,IF($P275=2,$K$11,IF($P275=3,$K$12,IF($P275=4,$K$13,IF($P275=5,$K$14,IF($P275=6,$K$15)))))))</f>
        <v>0</v>
      </c>
      <c r="P275" s="108">
        <v>1</v>
      </c>
      <c r="Q275" s="8">
        <f t="shared" si="151"/>
        <v>265.91000000000003</v>
      </c>
      <c r="R275" s="8">
        <f t="shared" si="151"/>
        <v>0</v>
      </c>
      <c r="S275" s="8">
        <f t="shared" si="152"/>
        <v>7977.3</v>
      </c>
      <c r="T275" s="8">
        <f t="shared" si="153"/>
        <v>0</v>
      </c>
      <c r="Z275" s="109"/>
    </row>
    <row r="276" spans="1:26" ht="33" x14ac:dyDescent="0.3">
      <c r="A276" s="46" t="s">
        <v>328</v>
      </c>
      <c r="B276" s="103" t="str">
        <f>IFERROR(VLOOKUP(C276,'[23]SINAPI MARÇO'!$A:$F,6,FALSE),IFERROR(VLOOKUP(C276,'[23]BANCO DE DADOS'!$A$3:$F$12008,2,FALSE),""))</f>
        <v>SICRO JAN / 25</v>
      </c>
      <c r="C276" s="104">
        <v>5213448</v>
      </c>
      <c r="D276" s="105" t="str">
        <f>IF(C276="","",IF(F276="","FALTA",LOOKUP($C276,'[23]E-FISCO'!$A$2:$A$12235,'[23]E-FISCO'!$B$2:$B$12235)))</f>
        <v>FALTA</v>
      </c>
      <c r="E276" s="4">
        <f>IF(C276="","",LOOKUP(C276,'[23]E-FISCO'!$A$2:$A$12235,'[23]E-FISCO'!$A$2:$A$12235))</f>
        <v>5213430</v>
      </c>
      <c r="F276" s="4" t="str">
        <f>IF(C276=E276,C276,"")</f>
        <v/>
      </c>
      <c r="G276" s="4" t="e">
        <f>IF(C276="","",LOOKUP(C276,#REF!,#REF!))</f>
        <v>#REF!</v>
      </c>
      <c r="H276" s="4" t="e">
        <f>IF(C276=G276,C276,"")</f>
        <v>#REF!</v>
      </c>
      <c r="I276" s="10" t="str">
        <f>IFERROR(VLOOKUP(C276,'[23]SINAPI MARÇO'!$A:$E,2,FALSE),IFERROR(VLOOKUP(C276,'[23]BANCO DE DADOS'!$A$3:$F$12008,3,FALSE),""))</f>
        <v>PLACA DE REGULAMENTAÇÃO EM AÇO, R2 LADO 0,60 M - PELÍCULA RETRORREFLETIVA TIPO I + SI - FORNECIMENTO E IMPLANTAÇÃO</v>
      </c>
      <c r="J276" s="6" t="str">
        <f>IFERROR(VLOOKUP(C276,'[23]SINAPI MARÇO'!$A:$E,3,FALSE),IFERROR(VLOOKUP(C276,'[23]BANCO DE DADOS'!$A$3:$F$12008,4,FALSE),""))</f>
        <v>UN</v>
      </c>
      <c r="K276" s="106">
        <f>VLOOKUP(A276,'[23]MEMÓRIA LOTE SETENTRIONAL'!$1:$1048576,6,FALSE)</f>
        <v>4</v>
      </c>
      <c r="L276" s="7">
        <f>IFERROR(VLOOKUP(C276,'[23]SINAPI MARÇO'!$A:$E,4,FALSE),IFERROR(VLOOKUP(C276,'[23]BANCO DE DADOS'!$A$3:$F$12008,5,FALSE),""))</f>
        <v>181.44</v>
      </c>
      <c r="M276" s="138"/>
      <c r="N276" s="107">
        <f>IF($P276="","",IF($P276=1,$J$10,IF($P276=2,$J$11,IF($P276=3,$J$12,IF($P276=4,$J$13,IF($P276=5,$J$14,IF($P276=6,$J$15)))))))</f>
        <v>0</v>
      </c>
      <c r="O276" s="107">
        <f>IF($P276="","",IF($P276=1,$K$10,IF($P276=2,$K$11,IF($P276=3,$K$12,IF($P276=4,$K$13,IF($P276=5,$K$14,IF($P276=6,$K$15)))))))</f>
        <v>0</v>
      </c>
      <c r="P276" s="108">
        <v>1</v>
      </c>
      <c r="Q276" s="8">
        <f t="shared" si="151"/>
        <v>181.44</v>
      </c>
      <c r="R276" s="8">
        <f t="shared" si="151"/>
        <v>0</v>
      </c>
      <c r="S276" s="8">
        <f t="shared" si="152"/>
        <v>725.76</v>
      </c>
      <c r="T276" s="8">
        <f t="shared" si="153"/>
        <v>0</v>
      </c>
      <c r="Z276" s="109"/>
    </row>
    <row r="277" spans="1:26" ht="33" x14ac:dyDescent="0.3">
      <c r="A277" s="46" t="s">
        <v>329</v>
      </c>
      <c r="B277" s="103" t="str">
        <f>IFERROR(VLOOKUP(C277,'[23]SINAPI MARÇO'!$A:$F,6,FALSE),IFERROR(VLOOKUP(C277,'[23]BANCO DE DADOS'!$A$3:$F$12008,2,FALSE),""))</f>
        <v>SICRO JAN / 25</v>
      </c>
      <c r="C277" s="104">
        <v>5213859</v>
      </c>
      <c r="D277" s="105" t="str">
        <f>IF(C277="","",IF(F277="","FALTA",LOOKUP($C277,'[23]E-FISCO'!$A$2:$A$12235,'[23]E-FISCO'!$B$2:$B$12235)))</f>
        <v>FALTA</v>
      </c>
      <c r="E277" s="4">
        <f>IF(C277="","",LOOKUP(C277,'[23]E-FISCO'!$A$2:$A$12235,'[23]E-FISCO'!$A$2:$A$12235))</f>
        <v>5213430</v>
      </c>
      <c r="F277" s="4" t="str">
        <f>IF(C277=E277,C277,"")</f>
        <v/>
      </c>
      <c r="G277" s="4" t="e">
        <f>IF(C277="","",LOOKUP(C277,#REF!,#REF!))</f>
        <v>#REF!</v>
      </c>
      <c r="H277" s="4" t="e">
        <f>IF(C277=G277,C277,"")</f>
        <v>#REF!</v>
      </c>
      <c r="I277" s="5" t="str">
        <f>IFERROR(VLOOKUP(C277,'[23]SINAPI MARÇO'!$A:$E,2,FALSE),IFERROR(VLOOKUP(C277,'[23]BANCO DE DADOS'!$A$3:$F$12008,3,FALSE),""))</f>
        <v>SUPORTE METÁLICO GALVANIZADO PARA PLACA DE REGULAMENTAÇÃO - R2 - LADO DE 0,60 M - FORNECIMENTO E IMPLANTAÇÃO</v>
      </c>
      <c r="J277" s="6" t="str">
        <f>IFERROR(VLOOKUP(C277,'[23]SINAPI MARÇO'!$A:$E,3,FALSE),IFERROR(VLOOKUP(C277,'[23]BANCO DE DADOS'!$A$3:$F$12008,4,FALSE),""))</f>
        <v>UN</v>
      </c>
      <c r="K277" s="106">
        <f>VLOOKUP(A277,'[23]MEMÓRIA LOTE SETENTRIONAL'!$1:$1048576,6,FALSE)</f>
        <v>4</v>
      </c>
      <c r="L277" s="7">
        <f>IFERROR(VLOOKUP(C277,'[23]SINAPI MARÇO'!$A:$E,4,FALSE),IFERROR(VLOOKUP(C277,'[23]BANCO DE DADOS'!$A$3:$F$12008,5,FALSE),""))</f>
        <v>453.78</v>
      </c>
      <c r="M277" s="138"/>
      <c r="N277" s="107">
        <f>IF($P277="","",IF($P277=1,$J$10,IF($P277=2,$J$11,IF($P277=3,$J$12,IF($P277=4,$J$13,IF($P277=5,$J$14,IF($P277=6,$J$15)))))))</f>
        <v>0</v>
      </c>
      <c r="O277" s="107">
        <f>IF($P277="","",IF($P277=1,$K$10,IF($P277=2,$K$11,IF($P277=3,$K$12,IF($P277=4,$K$13,IF($P277=5,$K$14,IF($P277=6,$K$15)))))))</f>
        <v>0</v>
      </c>
      <c r="P277" s="108">
        <v>1</v>
      </c>
      <c r="Q277" s="8">
        <f t="shared" si="151"/>
        <v>453.78</v>
      </c>
      <c r="R277" s="8">
        <f t="shared" si="151"/>
        <v>0</v>
      </c>
      <c r="S277" s="8">
        <f>IF($K277="","",ROUND(Q277*K277,2))</f>
        <v>1815.12</v>
      </c>
      <c r="T277" s="8">
        <f>IF($K277="","",ROUND(R277*K277,2))</f>
        <v>0</v>
      </c>
      <c r="Z277" s="109"/>
    </row>
    <row r="278" spans="1:26" ht="99" x14ac:dyDescent="0.3">
      <c r="A278" s="46" t="s">
        <v>330</v>
      </c>
      <c r="B278" s="103" t="str">
        <f>IFERROR(VLOOKUP(C278,'[23]SINAPI MARÇO'!$A:$F,6,FALSE),IFERROR(VLOOKUP(C278,'[23]BANCO DE DADOS'!$A$3:$F$12008,2,FALSE),""))</f>
        <v>COMPOSIÇÃO</v>
      </c>
      <c r="C278" s="104" t="s">
        <v>145</v>
      </c>
      <c r="D278" s="105" t="str">
        <f>IF(C278="","",IF(F278="","FALTA",LOOKUP($C278,'[23]E-FISCO'!$A$2:$A$12235,'[23]E-FISCO'!$B$2:$B$12235)))</f>
        <v>FALTA</v>
      </c>
      <c r="E278" s="4" t="str">
        <f>IF(C278="","",LOOKUP(C278,'[23]E-FISCO'!$A$2:$A$12235,'[23]E-FISCO'!$A$2:$A$12235))</f>
        <v>A9372</v>
      </c>
      <c r="F278" s="4" t="str">
        <f>IF(C278=E278,C278,"")</f>
        <v/>
      </c>
      <c r="G278" s="4" t="e">
        <f>IF(C278="","",LOOKUP(C278,#REF!,#REF!))</f>
        <v>#REF!</v>
      </c>
      <c r="H278" s="4" t="e">
        <f>IF(C278=G278,C278,"")</f>
        <v>#REF!</v>
      </c>
      <c r="I278" s="5" t="str">
        <f>IFERROR(VLOOKUP(C278,'[23]SINAPI MARÇO'!$A:$E,2,FALSE),IFERROR(VLOOKUP(C278,'[23]BANCO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6" t="str">
        <f>IFERROR(VLOOKUP(C278,'[23]SINAPI MARÇO'!$A:$E,3,FALSE),IFERROR(VLOOKUP(C278,'[23]BANCO DE DADOS'!$A$3:$F$12008,4,FALSE),""))</f>
        <v>UN</v>
      </c>
      <c r="K278" s="106">
        <f>VLOOKUP(A278,'[23]MEMÓRIA LOTE SETENTRIONAL'!$1:$1048576,6,FALSE)</f>
        <v>12</v>
      </c>
      <c r="L278" s="7">
        <f>IFERROR(VLOOKUP(C278,'[23]SINAPI MARÇO'!$A:$E,4,FALSE),IFERROR(VLOOKUP(C278,'[23]BANCO DE DADOS'!$A$3:$F$12008,5,FALSE),""))</f>
        <v>850.72</v>
      </c>
      <c r="M278" s="138"/>
      <c r="N278" s="107">
        <f>IF($P278="","",IF($P278=1,$J$10,IF($P278=2,$J$11,IF($P278=3,$J$12,IF($P278=4,$J$13,IF($P278=5,$J$14,IF($P278=6,$J$15)))))))</f>
        <v>0</v>
      </c>
      <c r="O278" s="107">
        <f>IF($P278="","",IF($P278=1,$K$10,IF($P278=2,$K$11,IF($P278=3,$K$12,IF($P278=4,$K$13,IF($P278=5,$K$14,IF($P278=6,$K$15)))))))</f>
        <v>0</v>
      </c>
      <c r="P278" s="108">
        <v>1</v>
      </c>
      <c r="Q278" s="8">
        <f t="shared" si="151"/>
        <v>850.72</v>
      </c>
      <c r="R278" s="8">
        <f t="shared" si="151"/>
        <v>0</v>
      </c>
      <c r="S278" s="8">
        <f>IF($K278="","",ROUND(Q278*K278,2))</f>
        <v>10208.64</v>
      </c>
      <c r="T278" s="8">
        <f>IF($K278="","",ROUND(R278*K278,2))</f>
        <v>0</v>
      </c>
      <c r="Z278" s="109"/>
    </row>
    <row r="279" spans="1:26" ht="99" x14ac:dyDescent="0.3">
      <c r="A279" s="46" t="s">
        <v>331</v>
      </c>
      <c r="B279" s="103" t="str">
        <f>IFERROR(VLOOKUP(C279,'[23]SINAPI MARÇO'!$A:$F,6,FALSE),IFERROR(VLOOKUP(C279,'[23]BANCO DE DADOS'!$A$3:$F$12008,2,FALSE),""))</f>
        <v>COMPOSIÇÃO</v>
      </c>
      <c r="C279" s="104" t="s">
        <v>147</v>
      </c>
      <c r="D279" s="105" t="str">
        <f>IF(C279="","",IF(F279="","FALTA",LOOKUP($C279,'[23]E-FISCO'!$A$2:$A$12235,'[23]E-FISCO'!$B$2:$B$12235)))</f>
        <v>FALTA</v>
      </c>
      <c r="E279" s="4" t="str">
        <f>IF(C279="","",LOOKUP(C279,'[23]E-FISCO'!$A$2:$A$12235,'[23]E-FISCO'!$A$2:$A$12235))</f>
        <v>A9372</v>
      </c>
      <c r="F279" s="4" t="str">
        <f>IF(C279=E279,C279,"")</f>
        <v/>
      </c>
      <c r="G279" s="4" t="e">
        <f>IF(C279="","",LOOKUP(C279,#REF!,#REF!))</f>
        <v>#REF!</v>
      </c>
      <c r="H279" s="4" t="e">
        <f>IF(C279=G279,C279,"")</f>
        <v>#REF!</v>
      </c>
      <c r="I279" s="5" t="str">
        <f>IFERROR(VLOOKUP(C279,'[23]SINAPI MARÇO'!$A:$E,2,FALSE),IFERROR(VLOOKUP(C279,'[23]BANCO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6" t="str">
        <f>IFERROR(VLOOKUP(C279,'[23]SINAPI MARÇO'!$A:$E,3,FALSE),IFERROR(VLOOKUP(C279,'[23]BANCO DE DADOS'!$A$3:$F$12008,4,FALSE),""))</f>
        <v>UN</v>
      </c>
      <c r="K279" s="106">
        <f>VLOOKUP(A279,'[23]MEMÓRIA LOTE SETENTRIONAL'!$1:$1048576,6,FALSE)</f>
        <v>18</v>
      </c>
      <c r="L279" s="7">
        <f>IFERROR(VLOOKUP(C279,'[23]SINAPI MARÇO'!$A:$E,4,FALSE),IFERROR(VLOOKUP(C279,'[23]BANCO DE DADOS'!$A$3:$F$12008,5,FALSE),""))</f>
        <v>805.14</v>
      </c>
      <c r="M279" s="138"/>
      <c r="N279" s="107">
        <f>IF($P279="","",IF($P279=1,$J$10,IF($P279=2,$J$11,IF($P279=3,$J$12,IF($P279=4,$J$13,IF($P279=5,$J$14,IF($P279=6,$J$15)))))))</f>
        <v>0</v>
      </c>
      <c r="O279" s="107">
        <f>IF($P279="","",IF($P279=1,$K$10,IF($P279=2,$K$11,IF($P279=3,$K$12,IF($P279=4,$K$13,IF($P279=5,$K$14,IF($P279=6,$K$15)))))))</f>
        <v>0</v>
      </c>
      <c r="P279" s="108">
        <v>1</v>
      </c>
      <c r="Q279" s="8">
        <f t="shared" si="151"/>
        <v>805.14</v>
      </c>
      <c r="R279" s="8">
        <f t="shared" si="151"/>
        <v>0</v>
      </c>
      <c r="S279" s="8">
        <f>IF($K279="","",ROUND(Q279*K279,2))</f>
        <v>14492.52</v>
      </c>
      <c r="T279" s="8">
        <f>IF($K279="","",ROUND(R279*K279,2))</f>
        <v>0</v>
      </c>
      <c r="Z279" s="109"/>
    </row>
    <row r="280" spans="1:26" x14ac:dyDescent="0.25">
      <c r="A280" s="97" t="s">
        <v>332</v>
      </c>
      <c r="B280" s="97"/>
      <c r="C280" s="98"/>
      <c r="D280" s="99"/>
      <c r="E280" s="99"/>
      <c r="F280" s="99"/>
      <c r="G280" s="99"/>
      <c r="H280" s="99"/>
      <c r="I280" s="3" t="s">
        <v>155</v>
      </c>
      <c r="J280" s="99"/>
      <c r="K280" s="100"/>
      <c r="L280" s="101"/>
      <c r="M280" s="139"/>
      <c r="N280" s="99"/>
      <c r="O280" s="99"/>
      <c r="P280" s="99"/>
      <c r="Q280" s="99"/>
      <c r="R280" s="99"/>
      <c r="S280" s="102">
        <f>SUM(S281:S292)</f>
        <v>136524.62</v>
      </c>
      <c r="T280" s="102">
        <f>SUM(T281:T292)</f>
        <v>0</v>
      </c>
      <c r="Z280" s="109"/>
    </row>
    <row r="281" spans="1:26" x14ac:dyDescent="0.3">
      <c r="A281" s="46" t="s">
        <v>333</v>
      </c>
      <c r="B281" s="103" t="str">
        <f>IFERROR(VLOOKUP(C281,'[23]SINAPI MARÇO'!$A:$F,6,FALSE),IFERROR(VLOOKUP(C281,'[23]BANCO DE DADOS'!$A$3:$F$12008,2,FALSE),""))</f>
        <v>SINAPI-I MARCO 2025</v>
      </c>
      <c r="C281" s="104">
        <v>10848</v>
      </c>
      <c r="D281" s="105" t="str">
        <f>IF(C281="","",IF(F281="","FALTA",LOOKUP($C281,'[23]E-FISCO'!$A$2:$A$12235,'[23]E-FISCO'!$B$2:$B$12235)))</f>
        <v>FALTA</v>
      </c>
      <c r="E281" s="4">
        <f>IF(C281="","",LOOKUP(C281,'[23]E-FISCO'!$A$2:$A$12235,'[23]E-FISCO'!$A$2:$A$12235))</f>
        <v>10779</v>
      </c>
      <c r="F281" s="4" t="str">
        <f t="shared" ref="F281:F288" si="154">IF(C281=E281,C281,"")</f>
        <v/>
      </c>
      <c r="G281" s="4" t="e">
        <f>IF(C281="","",LOOKUP(C281,#REF!,#REF!))</f>
        <v>#REF!</v>
      </c>
      <c r="H281" s="4" t="e">
        <f t="shared" ref="H281:H288" si="155">IF(C281=G281,C281,"")</f>
        <v>#REF!</v>
      </c>
      <c r="I281" s="10" t="str">
        <f>IFERROR(VLOOKUP(C281,'[23]SINAPI MARÇO'!$A:$E,2,FALSE),IFERROR(VLOOKUP(C281,'[23]BANCO DE DADOS'!$A$3:$F$12008,3,FALSE),""))</f>
        <v>PLACA DE INAUGURACAO METALICA, *40* CM X *60* CM</v>
      </c>
      <c r="J281" s="6" t="str">
        <f>IFERROR(VLOOKUP(C281,'[23]SINAPI MARÇO'!$A:$E,3,FALSE),IFERROR(VLOOKUP(C281,'[23]BANCO DE DADOS'!$A$3:$F$12008,4,FALSE),""))</f>
        <v>UN</v>
      </c>
      <c r="K281" s="106">
        <f>VLOOKUP(A281,'[23]MEMÓRIA LOTE SETENTRIONAL'!$1:$1048576,6,FALSE)</f>
        <v>19</v>
      </c>
      <c r="L281" s="7">
        <f>IFERROR(VLOOKUP(C281,'[23]SINAPI MARÇO'!$A:$E,4,FALSE),IFERROR(VLOOKUP(C281,'[23]BANCO DE DADOS'!$A$3:$F$12008,5,FALSE),""))</f>
        <v>1206.01</v>
      </c>
      <c r="M281" s="138"/>
      <c r="N281" s="107">
        <f>IF($P281="","",IF($P281=1,$J$10,IF($P281=2,$J$11,IF($P281=3,$J$12,IF($P281=4,$J$13,IF($P281=5,$J$14,IF($P281=6,$J$15)))))))</f>
        <v>0</v>
      </c>
      <c r="O281" s="107">
        <f>IF($P281="","",IF($P281=1,$K$10,IF($P281=2,$K$11,IF($P281=3,$K$12,IF($P281=4,$K$13,IF($P281=5,$K$14,IF($P281=6,$K$15)))))))</f>
        <v>0</v>
      </c>
      <c r="P281" s="108">
        <v>5</v>
      </c>
      <c r="Q281" s="8">
        <f t="shared" ref="Q281:R292" si="156">IF($K281="","",ROUND((L281*N281)+L281,2))</f>
        <v>1206.01</v>
      </c>
      <c r="R281" s="8">
        <f t="shared" si="156"/>
        <v>0</v>
      </c>
      <c r="S281" s="8">
        <f t="shared" ref="S281:S288" si="157">IF($K281="","",ROUND(Q281*K281,2))</f>
        <v>22914.19</v>
      </c>
      <c r="T281" s="8">
        <f t="shared" ref="T281:T288" si="158">IF($K281="","",ROUND(R281*K281,2))</f>
        <v>0</v>
      </c>
      <c r="Z281" s="109"/>
    </row>
    <row r="282" spans="1:26" ht="49.5" x14ac:dyDescent="0.3">
      <c r="A282" s="46" t="s">
        <v>334</v>
      </c>
      <c r="B282" s="103" t="str">
        <f>IFERROR(VLOOKUP(C282,'[23]SINAPI MARÇO'!$A:$F,6,FALSE),IFERROR(VLOOKUP(C282,'[23]BANCO DE DADOS'!$A$3:$F$12008,2,FALSE),""))</f>
        <v>SICRO JAN / 25</v>
      </c>
      <c r="C282" s="104">
        <v>5213834</v>
      </c>
      <c r="D282" s="105" t="str">
        <f>IF(C282="","",IF(F282="","FALTA",LOOKUP($C282,'[23]E-FISCO'!$A$2:$A$12235,'[23]E-FISCO'!$B$2:$B$12235)))</f>
        <v>FALTA</v>
      </c>
      <c r="E282" s="4">
        <f>IF(C282="","",LOOKUP(C282,'[23]E-FISCO'!$A$2:$A$12235,'[23]E-FISCO'!$A$2:$A$12235))</f>
        <v>5213430</v>
      </c>
      <c r="F282" s="4" t="str">
        <f t="shared" si="154"/>
        <v/>
      </c>
      <c r="G282" s="4" t="e">
        <f>IF(C282="","",LOOKUP(C282,#REF!,#REF!))</f>
        <v>#REF!</v>
      </c>
      <c r="H282" s="4" t="e">
        <f t="shared" si="155"/>
        <v>#REF!</v>
      </c>
      <c r="I282" s="10" t="str">
        <f>IFERROR(VLOOKUP(C282,'[23]SINAPI MARÇO'!$A:$E,2,FALSE),IFERROR(VLOOKUP(C282,'[23]BANCO DE DADOS'!$A$3:$F$12008,3,FALSE),""))</f>
        <v>BARREIRA PLÁSTICA PARA CANALIZAÇÃO DE TRÂNSITO - 60 X 45 X 60 CM - UTILIZAÇÃO DE 600 CICLOS - FORNECIMENTO, 01 IMPLANTAÇÃO E 01 RETIRADA DIÁRIA</v>
      </c>
      <c r="J282" s="6" t="str">
        <f>IFERROR(VLOOKUP(C282,'[23]SINAPI MARÇO'!$A:$E,3,FALSE),IFERROR(VLOOKUP(C282,'[23]BANCO DE DADOS'!$A$3:$F$12008,4,FALSE),""))</f>
        <v>UN.DIA</v>
      </c>
      <c r="K282" s="106">
        <f>VLOOKUP(A282,'[23]MEMÓRIA LOTE SETENTRIONAL'!$1:$1048576,6,FALSE)</f>
        <v>968</v>
      </c>
      <c r="L282" s="7">
        <f>IFERROR(VLOOKUP(C282,'[23]SINAPI MARÇO'!$A:$E,4,FALSE),IFERROR(VLOOKUP(C282,'[23]BANCO DE DADOS'!$A$3:$F$12008,5,FALSE),""))</f>
        <v>6.55</v>
      </c>
      <c r="M282" s="138"/>
      <c r="N282" s="107">
        <f>IF($P282="","",IF($P282=1,$J$10,IF($P282=2,$J$11,IF($P282=3,$J$12,IF($P282=4,$J$13,IF($P282=5,$J$14,IF($P282=6,$J$15)))))))</f>
        <v>0</v>
      </c>
      <c r="O282" s="107">
        <f>IF($P282="","",IF($P282=1,$K$10,IF($P282=2,$K$11,IF($P282=3,$K$12,IF($P282=4,$K$13,IF($P282=5,$K$14,IF($P282=6,$K$15)))))))</f>
        <v>0</v>
      </c>
      <c r="P282" s="108">
        <v>1</v>
      </c>
      <c r="Q282" s="8">
        <f t="shared" si="156"/>
        <v>6.55</v>
      </c>
      <c r="R282" s="8">
        <f t="shared" si="156"/>
        <v>0</v>
      </c>
      <c r="S282" s="8">
        <f t="shared" si="157"/>
        <v>6340.4</v>
      </c>
      <c r="T282" s="8">
        <f t="shared" si="158"/>
        <v>0</v>
      </c>
      <c r="Z282" s="109"/>
    </row>
    <row r="283" spans="1:26" ht="49.5" x14ac:dyDescent="0.3">
      <c r="A283" s="46" t="s">
        <v>335</v>
      </c>
      <c r="B283" s="103" t="str">
        <f>IFERROR(VLOOKUP(C283,'[23]SINAPI MARÇO'!$A:$F,6,FALSE),IFERROR(VLOOKUP(C283,'[23]BANCO DE DADOS'!$A$3:$F$12008,2,FALSE),""))</f>
        <v>SICRO JAN / 25</v>
      </c>
      <c r="C283" s="104">
        <v>5213838</v>
      </c>
      <c r="D283" s="105" t="str">
        <f>IF(C283="","",IF(F283="","FALTA",LOOKUP($C283,'[23]E-FISCO'!$A$2:$A$12235,'[23]E-FISCO'!$B$2:$B$12235)))</f>
        <v>FALTA</v>
      </c>
      <c r="E283" s="4">
        <f>IF(C283="","",LOOKUP(C283,'[23]E-FISCO'!$A$2:$A$12235,'[23]E-FISCO'!$A$2:$A$12235))</f>
        <v>5213430</v>
      </c>
      <c r="F283" s="4" t="str">
        <f t="shared" si="154"/>
        <v/>
      </c>
      <c r="G283" s="4" t="e">
        <f>IF(C283="","",LOOKUP(C283,#REF!,#REF!))</f>
        <v>#REF!</v>
      </c>
      <c r="H283" s="4" t="e">
        <f t="shared" si="155"/>
        <v>#REF!</v>
      </c>
      <c r="I283" s="10" t="str">
        <f>IFERROR(VLOOKUP(C283,'[23]SINAPI MARÇO'!$A:$E,2,FALSE),IFERROR(VLOOKUP(C283,'[23]BANCO DE DADOS'!$A$3:$F$12008,3,FALSE),""))</f>
        <v>CILINDRO CANALIZADOR DE TRÁFEGO COM BASE QUADRADA DE 111 X 56 X 56 CM - UTILIZAÇÃO DE 600 CICLOS - FORNECIMENTO, 01 IMPLANTAÇÃO E 01 RETIRADA DIÁRIA</v>
      </c>
      <c r="J283" s="6" t="str">
        <f>IFERROR(VLOOKUP(C283,'[23]SINAPI MARÇO'!$A:$E,3,FALSE),IFERROR(VLOOKUP(C283,'[23]BANCO DE DADOS'!$A$3:$F$12008,4,FALSE),""))</f>
        <v>UN.DIA</v>
      </c>
      <c r="K283" s="106">
        <f>VLOOKUP(A283,'[23]MEMÓRIA LOTE SETENTRIONAL'!$1:$1048576,6,FALSE)</f>
        <v>968</v>
      </c>
      <c r="L283" s="7">
        <f>IFERROR(VLOOKUP(C283,'[23]SINAPI MARÇO'!$A:$E,4,FALSE),IFERROR(VLOOKUP(C283,'[23]BANCO DE DADOS'!$A$3:$F$12008,5,FALSE),""))</f>
        <v>4.47</v>
      </c>
      <c r="M283" s="138"/>
      <c r="N283" s="107">
        <f>IF($P283="","",IF($P283=1,$J$10,IF($P283=2,$J$11,IF($P283=3,$J$12,IF($P283=4,$J$13,IF($P283=5,$J$14,IF($P283=6,$J$15)))))))</f>
        <v>0</v>
      </c>
      <c r="O283" s="107">
        <f>IF($P283="","",IF($P283=1,$K$10,IF($P283=2,$K$11,IF($P283=3,$K$12,IF($P283=4,$K$13,IF($P283=5,$K$14,IF($P283=6,$K$15)))))))</f>
        <v>0</v>
      </c>
      <c r="P283" s="108">
        <v>1</v>
      </c>
      <c r="Q283" s="8">
        <f t="shared" si="156"/>
        <v>4.47</v>
      </c>
      <c r="R283" s="8">
        <f t="shared" si="156"/>
        <v>0</v>
      </c>
      <c r="S283" s="8">
        <f t="shared" si="157"/>
        <v>4326.96</v>
      </c>
      <c r="T283" s="8">
        <f t="shared" si="158"/>
        <v>0</v>
      </c>
      <c r="Z283" s="109"/>
    </row>
    <row r="284" spans="1:26" ht="33" x14ac:dyDescent="0.3">
      <c r="A284" s="46" t="s">
        <v>336</v>
      </c>
      <c r="B284" s="103" t="str">
        <f>IFERROR(VLOOKUP(C284,'[23]SINAPI MARÇO'!$A:$F,6,FALSE),IFERROR(VLOOKUP(C284,'[23]BANCO DE DADOS'!$A$3:$F$12008,2,FALSE),""))</f>
        <v>SINAPI MARÇO 2025</v>
      </c>
      <c r="C284" s="104">
        <v>104790</v>
      </c>
      <c r="D284" s="105" t="str">
        <f>IF(C284="","",IF(F284="","FALTA",LOOKUP($C284,'[23]E-FISCO'!$A$2:$A$12235,'[23]E-FISCO'!$B$2:$B$12235)))</f>
        <v>581710 - 2</v>
      </c>
      <c r="E284" s="4">
        <f>IF(C284="","",LOOKUP(C284,'[23]E-FISCO'!$A$2:$A$12235,'[23]E-FISCO'!$A$2:$A$12235))</f>
        <v>104790</v>
      </c>
      <c r="F284" s="4">
        <f t="shared" si="154"/>
        <v>104790</v>
      </c>
      <c r="G284" s="4" t="e">
        <f>IF(C284="","",LOOKUP(C284,#REF!,#REF!))</f>
        <v>#REF!</v>
      </c>
      <c r="H284" s="4" t="e">
        <f t="shared" si="155"/>
        <v>#REF!</v>
      </c>
      <c r="I284" s="10" t="str">
        <f>IFERROR(VLOOKUP(C284,'[23]SINAPI MARÇO'!$A:$E,2,FALSE),IFERROR(VLOOKUP(C284,'[23]BANCO DE DADOS'!$A$3:$F$12008,3,FALSE),""))</f>
        <v>DEMOLIÇÃO DE PISO DE CONCRETO SIMPLES, DE FORMA MECANIZADA COM MARTELETE, SEM REAPROVEITAMENTO. AF_09/2023</v>
      </c>
      <c r="J284" s="6" t="str">
        <f>IFERROR(VLOOKUP(C284,'[23]SINAPI MARÇO'!$A:$E,3,FALSE),IFERROR(VLOOKUP(C284,'[23]BANCO DE DADOS'!$A$3:$F$12008,4,FALSE),""))</f>
        <v>M3</v>
      </c>
      <c r="K284" s="106">
        <f>VLOOKUP(A284,'[23]MEMÓRIA LOTE SETENTRIONAL'!$1:$1048576,6,FALSE)</f>
        <v>5.45</v>
      </c>
      <c r="L284" s="7">
        <f>IFERROR(VLOOKUP(C284,'[23]SINAPI MARÇO'!$A:$E,4,FALSE),IFERROR(VLOOKUP(C284,'[23]BANCO DE DADOS'!$A$3:$F$12008,5,FALSE),""))</f>
        <v>102.13</v>
      </c>
      <c r="M284" s="138"/>
      <c r="N284" s="107">
        <f>IF($P284="","",IF($P284=1,$J$10,IF($P284=2,$J$11,IF($P284=3,$J$12,IF($P284=4,$J$13,IF($P284=5,$J$14,IF($P284=6,$J$15)))))))</f>
        <v>0</v>
      </c>
      <c r="O284" s="107">
        <f>IF($P284="","",IF($P284=1,$K$10,IF($P284=2,$K$11,IF($P284=3,$K$12,IF($P284=4,$K$13,IF($P284=5,$K$14,IF($P284=6,$K$15)))))))</f>
        <v>0</v>
      </c>
      <c r="P284" s="108">
        <v>1</v>
      </c>
      <c r="Q284" s="8">
        <f t="shared" si="156"/>
        <v>102.13</v>
      </c>
      <c r="R284" s="8">
        <f t="shared" si="156"/>
        <v>0</v>
      </c>
      <c r="S284" s="8">
        <f t="shared" si="157"/>
        <v>556.61</v>
      </c>
      <c r="T284" s="8">
        <f t="shared" si="158"/>
        <v>0</v>
      </c>
      <c r="Z284" s="109"/>
    </row>
    <row r="285" spans="1:26" ht="33" x14ac:dyDescent="0.3">
      <c r="A285" s="46" t="s">
        <v>337</v>
      </c>
      <c r="B285" s="103" t="str">
        <f>IFERROR(VLOOKUP(C285,'[23]SINAPI MARÇO'!$A:$F,6,FALSE),IFERROR(VLOOKUP(C285,'[23]BANCO DE DADOS'!$A$3:$F$12008,2,FALSE),""))</f>
        <v>SICRO JAN / 25</v>
      </c>
      <c r="C285" s="104">
        <v>5219544</v>
      </c>
      <c r="D285" s="105" t="str">
        <f>IF(C285="","",IF(F285="","FALTA",LOOKUP($C285,'[23]E-FISCO'!$A$2:$A$12235,'[23]E-FISCO'!$B$2:$B$12235)))</f>
        <v>FALTA</v>
      </c>
      <c r="E285" s="4">
        <f>IF(C285="","",LOOKUP(C285,'[23]E-FISCO'!$A$2:$A$12235,'[23]E-FISCO'!$A$2:$A$12235))</f>
        <v>5214012</v>
      </c>
      <c r="F285" s="4" t="str">
        <f t="shared" si="154"/>
        <v/>
      </c>
      <c r="G285" s="4" t="e">
        <f>IF(C285="","",LOOKUP(C285,#REF!,#REF!))</f>
        <v>#REF!</v>
      </c>
      <c r="H285" s="4" t="e">
        <f t="shared" si="155"/>
        <v>#REF!</v>
      </c>
      <c r="I285" s="10" t="str">
        <f>IFERROR(VLOOKUP(C285,'[23]SINAPI MARÇO'!$A:$E,2,FALSE),IFERROR(VLOOKUP(C285,'[23]BANCO DE DADOS'!$A$3:$F$12008,3,FALSE),""))</f>
        <v>CAVALETE EM PERFIL METÁLICO PARA PLACA DE SINALIZAÇÃO - 1,00 M X 1,00 M - CONFECÇÃO</v>
      </c>
      <c r="J285" s="6" t="str">
        <f>IFERROR(VLOOKUP(C285,'[23]SINAPI MARÇO'!$A:$E,3,FALSE),IFERROR(VLOOKUP(C285,'[23]BANCO DE DADOS'!$A$3:$F$12008,4,FALSE),""))</f>
        <v>UN</v>
      </c>
      <c r="K285" s="106">
        <f>VLOOKUP(A285,'[23]MEMÓRIA LOTE SETENTRIONAL'!$1:$1048576,6,FALSE)</f>
        <v>28</v>
      </c>
      <c r="L285" s="7">
        <f>IFERROR(VLOOKUP(C285,'[23]SINAPI MARÇO'!$A:$E,4,FALSE),IFERROR(VLOOKUP(C285,'[23]BANCO DE DADOS'!$A$3:$F$12008,5,FALSE),""))</f>
        <v>226.31</v>
      </c>
      <c r="M285" s="138"/>
      <c r="N285" s="107">
        <f>IF($P285="","",IF($P285=1,$J$10,IF($P285=2,$J$11,IF($P285=3,$J$12,IF($P285=4,$J$13,IF($P285=5,$J$14,IF($P285=6,$J$15)))))))</f>
        <v>0</v>
      </c>
      <c r="O285" s="107">
        <f>IF($P285="","",IF($P285=1,$K$10,IF($P285=2,$K$11,IF($P285=3,$K$12,IF($P285=4,$K$13,IF($P285=5,$K$14,IF($P285=6,$K$15)))))))</f>
        <v>0</v>
      </c>
      <c r="P285" s="108">
        <v>1</v>
      </c>
      <c r="Q285" s="8">
        <f t="shared" si="156"/>
        <v>226.31</v>
      </c>
      <c r="R285" s="8">
        <f t="shared" si="156"/>
        <v>0</v>
      </c>
      <c r="S285" s="8">
        <f t="shared" si="157"/>
        <v>6336.68</v>
      </c>
      <c r="T285" s="8">
        <f t="shared" si="158"/>
        <v>0</v>
      </c>
      <c r="Z285" s="109"/>
    </row>
    <row r="286" spans="1:26" ht="33" x14ac:dyDescent="0.3">
      <c r="A286" s="46" t="s">
        <v>338</v>
      </c>
      <c r="B286" s="103" t="str">
        <f>IFERROR(VLOOKUP(C286,'[23]SINAPI MARÇO'!$A:$F,6,FALSE),IFERROR(VLOOKUP(C286,'[23]BANCO DE DADOS'!$A$3:$F$12008,2,FALSE),""))</f>
        <v>SICRO JAN / 25</v>
      </c>
      <c r="C286" s="104">
        <v>5213417</v>
      </c>
      <c r="D286" s="105" t="str">
        <f>IF(C286="","",IF(F286="","FALTA",LOOKUP($C286,'[23]E-FISCO'!$A$2:$A$12235,'[23]E-FISCO'!$B$2:$B$12235)))</f>
        <v>FALTA</v>
      </c>
      <c r="E286" s="4">
        <f>IF(C286="","",LOOKUP(C286,'[23]E-FISCO'!$A$2:$A$12235,'[23]E-FISCO'!$A$2:$A$12235))</f>
        <v>4915777</v>
      </c>
      <c r="F286" s="4" t="str">
        <f t="shared" si="154"/>
        <v/>
      </c>
      <c r="G286" s="4" t="e">
        <f>IF(C286="","",LOOKUP(C286,#REF!,#REF!))</f>
        <v>#REF!</v>
      </c>
      <c r="H286" s="4" t="e">
        <f t="shared" si="155"/>
        <v>#REF!</v>
      </c>
      <c r="I286" s="10" t="str">
        <f>IFERROR(VLOOKUP(C286,'[23]SINAPI MARÇO'!$A:$E,2,FALSE),IFERROR(VLOOKUP(C286,'[23]BANCO DE DADOS'!$A$3:$F$12008,3,FALSE),""))</f>
        <v>PLACA EM AÇO Nº 16 GALVANIZADO COM PELÍCULA RETRORREFLETIVA TIPO I + III - CONFECÇÃO</v>
      </c>
      <c r="J286" s="6" t="str">
        <f>IFERROR(VLOOKUP(C286,'[23]SINAPI MARÇO'!$A:$E,3,FALSE),IFERROR(VLOOKUP(C286,'[23]BANCO DE DADOS'!$A$3:$F$12008,4,FALSE),""))</f>
        <v>M²</v>
      </c>
      <c r="K286" s="106">
        <f>VLOOKUP(A286,'[23]MEMÓRIA LOTE SETENTRIONAL'!$1:$1048576,6,FALSE)</f>
        <v>22.4</v>
      </c>
      <c r="L286" s="7">
        <f>IFERROR(VLOOKUP(C286,'[23]SINAPI MARÇO'!$A:$E,4,FALSE),IFERROR(VLOOKUP(C286,'[23]BANCO DE DADOS'!$A$3:$F$12008,5,FALSE),""))</f>
        <v>454.95</v>
      </c>
      <c r="M286" s="138"/>
      <c r="N286" s="107">
        <f>IF($P286="","",IF($P286=1,$J$10,IF($P286=2,$J$11,IF($P286=3,$J$12,IF($P286=4,$J$13,IF($P286=5,$J$14,IF($P286=6,$J$15)))))))</f>
        <v>0</v>
      </c>
      <c r="O286" s="107">
        <f>IF($P286="","",IF($P286=1,$K$10,IF($P286=2,$K$11,IF($P286=3,$K$12,IF($P286=4,$K$13,IF($P286=5,$K$14,IF($P286=6,$K$15)))))))</f>
        <v>0</v>
      </c>
      <c r="P286" s="108">
        <v>1</v>
      </c>
      <c r="Q286" s="8">
        <f t="shared" si="156"/>
        <v>454.95</v>
      </c>
      <c r="R286" s="8">
        <f t="shared" si="156"/>
        <v>0</v>
      </c>
      <c r="S286" s="8">
        <f t="shared" si="157"/>
        <v>10190.879999999999</v>
      </c>
      <c r="T286" s="8">
        <f t="shared" si="158"/>
        <v>0</v>
      </c>
      <c r="Z286" s="109"/>
    </row>
    <row r="287" spans="1:26" ht="49.5" x14ac:dyDescent="0.3">
      <c r="A287" s="46" t="s">
        <v>339</v>
      </c>
      <c r="B287" s="103" t="str">
        <f>IFERROR(VLOOKUP(C287,'[23]SINAPI MARÇO'!$A:$F,6,FALSE),IFERROR(VLOOKUP(C287,'[23]BANCO DE DADOS'!$A$3:$F$12008,2,FALSE),""))</f>
        <v>SICRO JAN / 25</v>
      </c>
      <c r="C287" s="104">
        <v>5502972</v>
      </c>
      <c r="D287" s="105" t="str">
        <f>IF(C287="","",IF(F287="","FALTA",LOOKUP($C287,'[23]E-FISCO'!$A$2:$A$12235,'[23]E-FISCO'!$B$2:$B$12235)))</f>
        <v>FALTA</v>
      </c>
      <c r="E287" s="4">
        <f>IF(C287="","",LOOKUP(C287,'[23]E-FISCO'!$A$2:$A$12235,'[23]E-FISCO'!$A$2:$A$12235))</f>
        <v>5502115</v>
      </c>
      <c r="F287" s="4" t="str">
        <f t="shared" si="154"/>
        <v/>
      </c>
      <c r="G287" s="4" t="e">
        <f>IF(C287="","",LOOKUP(C287,#REF!,#REF!))</f>
        <v>#REF!</v>
      </c>
      <c r="H287" s="4" t="e">
        <f t="shared" si="155"/>
        <v>#REF!</v>
      </c>
      <c r="I287" s="10" t="str">
        <f>IFERROR(VLOOKUP(C287,'[23]SINAPI MARÇO'!$A:$E,2,FALSE),IFERROR(VLOOKUP(C287,'[23]BANCO DE DADOS'!$A$3:$F$12008,3,FALSE),""))</f>
        <v>ESCAVAÇÃO DE VALA EM MATERIAL DE 3ª CATEGORIA - RESISTÊNCIA À COMPRESSÃO ACIMA DE 110 MPA - COM ESCAVADEIRA E ROMPEDOR HIDRÁULICO 1.700 KG</v>
      </c>
      <c r="J287" s="6" t="str">
        <f>IFERROR(VLOOKUP(C287,'[23]SINAPI MARÇO'!$A:$E,3,FALSE),IFERROR(VLOOKUP(C287,'[23]BANCO DE DADOS'!$A$3:$F$12008,4,FALSE),""))</f>
        <v>M³</v>
      </c>
      <c r="K287" s="106">
        <f>VLOOKUP(A287,'[23]MEMÓRIA LOTE SETENTRIONAL'!$1:$1048576,6,FALSE)</f>
        <v>4.41</v>
      </c>
      <c r="L287" s="7">
        <f>IFERROR(VLOOKUP(C287,'[23]SINAPI MARÇO'!$A:$E,4,FALSE),IFERROR(VLOOKUP(C287,'[23]BANCO DE DADOS'!$A$3:$F$12008,5,FALSE),""))</f>
        <v>204.42</v>
      </c>
      <c r="M287" s="138"/>
      <c r="N287" s="107">
        <f>IF($P287="","",IF($P287=1,$J$10,IF($P287=2,$J$11,IF($P287=3,$J$12,IF($P287=4,$J$13,IF($P287=5,$J$14,IF($P287=6,$J$15)))))))</f>
        <v>0</v>
      </c>
      <c r="O287" s="107">
        <f>IF($P287="","",IF($P287=1,$K$10,IF($P287=2,$K$11,IF($P287=3,$K$12,IF($P287=4,$K$13,IF($P287=5,$K$14,IF($P287=6,$K$15)))))))</f>
        <v>0</v>
      </c>
      <c r="P287" s="108">
        <v>1</v>
      </c>
      <c r="Q287" s="8">
        <f t="shared" si="156"/>
        <v>204.42</v>
      </c>
      <c r="R287" s="8">
        <f t="shared" si="156"/>
        <v>0</v>
      </c>
      <c r="S287" s="8">
        <f t="shared" si="157"/>
        <v>901.49</v>
      </c>
      <c r="T287" s="8">
        <f t="shared" si="158"/>
        <v>0</v>
      </c>
      <c r="Z287" s="109"/>
    </row>
    <row r="288" spans="1:26" ht="49.5" x14ac:dyDescent="0.3">
      <c r="A288" s="46" t="s">
        <v>340</v>
      </c>
      <c r="B288" s="103" t="str">
        <f>IFERROR(VLOOKUP(C288,'[23]SINAPI MARÇO'!$A:$F,6,FALSE),IFERROR(VLOOKUP(C288,'[23]BANCO DE DADOS'!$A$3:$F$12008,2,FALSE),""))</f>
        <v>SINAPI MARÇO 2025</v>
      </c>
      <c r="C288" s="104">
        <v>103310</v>
      </c>
      <c r="D288" s="105" t="str">
        <f>IF(C288="","",IF(F288="","FALTA",LOOKUP($C288,'[23]E-FISCO'!$A$2:$A$12235,'[23]E-FISCO'!$B$2:$B$12235)))</f>
        <v>FALTA</v>
      </c>
      <c r="E288" s="4">
        <f>IF(C288="","",LOOKUP(C288,'[23]E-FISCO'!$A$2:$A$12235,'[23]E-FISCO'!$A$2:$A$12235))</f>
        <v>103292</v>
      </c>
      <c r="F288" s="4" t="str">
        <f t="shared" si="154"/>
        <v/>
      </c>
      <c r="G288" s="4" t="e">
        <f>IF(C288="","",LOOKUP(C288,#REF!,#REF!))</f>
        <v>#REF!</v>
      </c>
      <c r="H288" s="4" t="e">
        <f t="shared" si="155"/>
        <v>#REF!</v>
      </c>
      <c r="I288" s="10" t="str">
        <f>IFERROR(VLOOKUP(C288,'[23]SINAPI MARÇO'!$A:$E,2,FALSE),IFERROR(VLOOKUP(C288,'[23]BANCO DE DADOS'!$A$3:$F$12008,3,FALSE),""))</f>
        <v>INSTALAÇÃO DE LIXEIRA METÁLICA DUPLA, CAPACIDADE DE 60 L, EM TUBO DE AÇO CARBONO E CESTOS EM CHAPA DE AÇO COM PINTURA ELETROSTÁTICA, SOBRE SOLO. AF_11/2021</v>
      </c>
      <c r="J288" s="6" t="str">
        <f>IFERROR(VLOOKUP(C288,'[23]SINAPI MARÇO'!$A:$E,3,FALSE),IFERROR(VLOOKUP(C288,'[23]BANCO DE DADOS'!$A$3:$F$12008,4,FALSE),""))</f>
        <v>UN</v>
      </c>
      <c r="K288" s="106">
        <f>VLOOKUP(A288,'[23]MEMÓRIA LOTE SETENTRIONAL'!$1:$1048576,6,FALSE)</f>
        <v>42</v>
      </c>
      <c r="L288" s="7">
        <f>IFERROR(VLOOKUP(C288,'[23]SINAPI MARÇO'!$A:$E,4,FALSE),IFERROR(VLOOKUP(C288,'[23]BANCO DE DADOS'!$A$3:$F$12008,5,FALSE),""))</f>
        <v>1285.06</v>
      </c>
      <c r="M288" s="138"/>
      <c r="N288" s="107">
        <f>IF($P288="","",IF($P288=1,$J$10,IF($P288=2,$J$11,IF($P288=3,$J$12,IF($P288=4,$J$13,IF($P288=5,$J$14,IF($P288=6,$J$15)))))))</f>
        <v>0</v>
      </c>
      <c r="O288" s="107">
        <f>IF($P288="","",IF($P288=1,$K$10,IF($P288=2,$K$11,IF($P288=3,$K$12,IF($P288=4,$K$13,IF($P288=5,$K$14,IF($P288=6,$K$15)))))))</f>
        <v>0</v>
      </c>
      <c r="P288" s="108">
        <v>1</v>
      </c>
      <c r="Q288" s="8">
        <f t="shared" si="156"/>
        <v>1285.06</v>
      </c>
      <c r="R288" s="8">
        <f t="shared" si="156"/>
        <v>0</v>
      </c>
      <c r="S288" s="8">
        <f t="shared" si="157"/>
        <v>53972.52</v>
      </c>
      <c r="T288" s="8">
        <f t="shared" si="158"/>
        <v>0</v>
      </c>
      <c r="Z288" s="109"/>
    </row>
    <row r="289" spans="1:26" ht="33" x14ac:dyDescent="0.3">
      <c r="A289" s="46" t="s">
        <v>341</v>
      </c>
      <c r="B289" s="103" t="str">
        <f>IFERROR(VLOOKUP(C289,'[23]SINAPI MARÇO'!$A:$F,6,FALSE),IFERROR(VLOOKUP(C289,'[23]BANCO DE DADOS'!$A$3:$F$12008,2,FALSE),""))</f>
        <v>SICRO JAN / 25</v>
      </c>
      <c r="C289" s="104">
        <v>5213850</v>
      </c>
      <c r="D289" s="105" t="str">
        <f>IF(C289="","",IF(F289="","FALTA",LOOKUP($C289,'[23]E-FISCO'!$A$2:$A$12235,'[23]E-FISCO'!$B$2:$B$12235)))</f>
        <v>FALTA</v>
      </c>
      <c r="E289" s="4">
        <f>IF(C289="","",LOOKUP(C289,'[23]E-FISCO'!$A$2:$A$12235,'[23]E-FISCO'!$A$2:$A$12235))</f>
        <v>5213430</v>
      </c>
      <c r="F289" s="4" t="str">
        <f>IF(C289=E289,C289,"")</f>
        <v/>
      </c>
      <c r="G289" s="4" t="e">
        <f>IF(C289="","",LOOKUP(C289,#REF!,#REF!))</f>
        <v>#REF!</v>
      </c>
      <c r="H289" s="4" t="e">
        <f>IF(C289=G289,C289,"")</f>
        <v>#REF!</v>
      </c>
      <c r="I289" s="5" t="str">
        <f>IFERROR(VLOOKUP(C289,'[23]SINAPI MARÇO'!$A:$E,2,FALSE),IFERROR(VLOOKUP(C289,'[23]BANCO DE DADOS'!$A$3:$F$12008,3,FALSE),""))</f>
        <v>OPERAÇÃO DE SINALIZAÇÃO POR BANDEIROLA DE TECIDO OU COM PLACA METÁLICA</v>
      </c>
      <c r="J289" s="6" t="str">
        <f>IFERROR(VLOOKUP(C289,'[23]SINAPI MARÇO'!$A:$E,3,FALSE),IFERROR(VLOOKUP(C289,'[23]BANCO DE DADOS'!$A$3:$F$12008,4,FALSE),""))</f>
        <v>H</v>
      </c>
      <c r="K289" s="106">
        <f>VLOOKUP(A289,'[23]MEMÓRIA LOTE SETENTRIONAL'!$1:$1048576,6,FALSE)</f>
        <v>1408</v>
      </c>
      <c r="L289" s="7">
        <f>IFERROR(VLOOKUP(C289,'[23]SINAPI MARÇO'!$A:$E,4,FALSE),IFERROR(VLOOKUP(C289,'[23]BANCO DE DADOS'!$A$3:$F$12008,5,FALSE),""))</f>
        <v>20.28</v>
      </c>
      <c r="M289" s="138"/>
      <c r="N289" s="107">
        <f>IF($P289="","",IF($P289=1,$J$10,IF($P289=2,$J$11,IF($P289=3,$J$12,IF($P289=4,$J$13,IF($P289=5,$J$14,IF($P289=6,$J$15)))))))</f>
        <v>0</v>
      </c>
      <c r="O289" s="107">
        <f>IF($P289="","",IF($P289=1,$K$10,IF($P289=2,$K$11,IF($P289=3,$K$12,IF($P289=4,$K$13,IF($P289=5,$K$14,IF($P289=6,$K$15)))))))</f>
        <v>0</v>
      </c>
      <c r="P289" s="108">
        <v>1</v>
      </c>
      <c r="Q289" s="8">
        <f t="shared" si="156"/>
        <v>20.28</v>
      </c>
      <c r="R289" s="8">
        <f t="shared" si="156"/>
        <v>0</v>
      </c>
      <c r="S289" s="8">
        <f>IF($K289="","",ROUND(Q289*K289,2))</f>
        <v>28554.240000000002</v>
      </c>
      <c r="T289" s="8">
        <f>IF($K289="","",ROUND(R289*K289,2))</f>
        <v>0</v>
      </c>
      <c r="Z289" s="109"/>
    </row>
    <row r="290" spans="1:26" ht="33" x14ac:dyDescent="0.3">
      <c r="A290" s="46" t="s">
        <v>342</v>
      </c>
      <c r="B290" s="103" t="str">
        <f>IFERROR(VLOOKUP(C290,'[23]SINAPI MARÇO'!$A:$F,6,FALSE),IFERROR(VLOOKUP(C290,'[23]BANCO DE DADOS'!$A$3:$F$12008,2,FALSE),""))</f>
        <v>SICRO JAN / 25</v>
      </c>
      <c r="C290" s="104">
        <v>5213835</v>
      </c>
      <c r="D290" s="105" t="str">
        <f>IF(C290="","",IF(F290="","FALTA",LOOKUP($C290,'[23]E-FISCO'!$A$2:$A$12235,'[23]E-FISCO'!$B$2:$B$12235)))</f>
        <v>FALTA</v>
      </c>
      <c r="E290" s="4">
        <f>IF(C290="","",LOOKUP(C290,'[23]E-FISCO'!$A$2:$A$12235,'[23]E-FISCO'!$A$2:$A$12235))</f>
        <v>5213430</v>
      </c>
      <c r="F290" s="4" t="str">
        <f>IF(C290=E290,C290,"")</f>
        <v/>
      </c>
      <c r="G290" s="4" t="e">
        <f>IF(C290="","",LOOKUP(C290,#REF!,#REF!))</f>
        <v>#REF!</v>
      </c>
      <c r="H290" s="4" t="e">
        <f>IF(C290=G290,C290,"")</f>
        <v>#REF!</v>
      </c>
      <c r="I290" s="5" t="str">
        <f>IFERROR(VLOOKUP(C290,'[23]SINAPI MARÇO'!$A:$E,2,FALSE),IFERROR(VLOOKUP(C290,'[23]BANCO DE DADOS'!$A$3:$F$12008,3,FALSE),""))</f>
        <v>CONE PLÁSTICO PARA CANALIZAÇÃO DE TRÂNSITO - UTILIZAÇÃO DE 150 CICLOS - FORNECIMENTO, 01 IMPLANTAÇÃO E 01 RETIRADA DIÁRIA</v>
      </c>
      <c r="J290" s="6" t="str">
        <f>IFERROR(VLOOKUP(C290,'[23]SINAPI MARÇO'!$A:$E,3,FALSE),IFERROR(VLOOKUP(C290,'[23]BANCO DE DADOS'!$A$3:$F$12008,4,FALSE),""))</f>
        <v>UN.DIA</v>
      </c>
      <c r="K290" s="106">
        <f>VLOOKUP(A290,'[23]MEMÓRIA LOTE SETENTRIONAL'!$1:$1048576,6,FALSE)</f>
        <v>660</v>
      </c>
      <c r="L290" s="7">
        <f>IFERROR(VLOOKUP(C290,'[23]SINAPI MARÇO'!$A:$E,4,FALSE),IFERROR(VLOOKUP(C290,'[23]BANCO DE DADOS'!$A$3:$F$12008,5,FALSE),""))</f>
        <v>0.77</v>
      </c>
      <c r="M290" s="138"/>
      <c r="N290" s="107">
        <f>IF($P290="","",IF($P290=1,$J$10,IF($P290=2,$J$11,IF($P290=3,$J$12,IF($P290=4,$J$13,IF($P290=5,$J$14,IF($P290=6,$J$15)))))))</f>
        <v>0</v>
      </c>
      <c r="O290" s="107">
        <f>IF($P290="","",IF($P290=1,$K$10,IF($P290=2,$K$11,IF($P290=3,$K$12,IF($P290=4,$K$13,IF($P290=5,$K$14,IF($P290=6,$K$15)))))))</f>
        <v>0</v>
      </c>
      <c r="P290" s="108">
        <v>1</v>
      </c>
      <c r="Q290" s="8">
        <f t="shared" si="156"/>
        <v>0.77</v>
      </c>
      <c r="R290" s="8">
        <f t="shared" si="156"/>
        <v>0</v>
      </c>
      <c r="S290" s="8">
        <f>IF($K290="","",ROUND(Q290*K290,2))</f>
        <v>508.2</v>
      </c>
      <c r="T290" s="8">
        <f>IF($K290="","",ROUND(R290*K290,2))</f>
        <v>0</v>
      </c>
      <c r="Z290" s="109"/>
    </row>
    <row r="291" spans="1:26" ht="49.5" x14ac:dyDescent="0.3">
      <c r="A291" s="46" t="s">
        <v>343</v>
      </c>
      <c r="B291" s="103" t="str">
        <f>IFERROR(VLOOKUP(C291,'[23]SINAPI MARÇO'!$A:$F,6,FALSE),IFERROR(VLOOKUP(C291,'[23]BANCO DE DADOS'!$A$3:$F$12008,2,FALSE),""))</f>
        <v>SICRO JAN / 25</v>
      </c>
      <c r="C291" s="104">
        <v>5212557</v>
      </c>
      <c r="D291" s="105" t="str">
        <f>IF(C291="","",IF(F291="","FALTA",LOOKUP($C291,'[23]E-FISCO'!$A$2:$A$12235,'[23]E-FISCO'!$B$2:$B$12235)))</f>
        <v>FALTA</v>
      </c>
      <c r="E291" s="4">
        <f>IF(C291="","",LOOKUP(C291,'[23]E-FISCO'!$A$2:$A$12235,'[23]E-FISCO'!$A$2:$A$12235))</f>
        <v>4915777</v>
      </c>
      <c r="F291" s="4" t="str">
        <f>IF(C291=E291,C291,"")</f>
        <v/>
      </c>
      <c r="G291" s="4" t="e">
        <f>IF(C291="","",LOOKUP(C291,#REF!,#REF!))</f>
        <v>#REF!</v>
      </c>
      <c r="H291" s="4" t="e">
        <f>IF(C291=G291,C291,"")</f>
        <v>#REF!</v>
      </c>
      <c r="I291" s="5" t="str">
        <f>IFERROR(VLOOKUP(C291,'[23]SINAPI MARÇO'!$A:$E,2,FALSE),IFERROR(VLOOKUP(C291,'[23]BANCO DE DADOS'!$A$3:$F$12008,3,FALSE),""))</f>
        <v>PLACA DE REGULAMENTAÇÃO PARA SINALIZAÇÃO DE OBRAS MONTADA EM SUPORTE METÁLICO MÓVEL - D = 1,00 M - UTILIZAÇÃO DE 600 CICLOS - FORNECIMENTO, 01 IMPLANTAÇÃO E 01 RETIRADA DIÁRIA</v>
      </c>
      <c r="J291" s="6" t="str">
        <f>IFERROR(VLOOKUP(C291,'[23]SINAPI MARÇO'!$A:$E,3,FALSE),IFERROR(VLOOKUP(C291,'[23]BANCO DE DADOS'!$A$3:$F$12008,4,FALSE),""))</f>
        <v>UN.DIA</v>
      </c>
      <c r="K291" s="106">
        <f>VLOOKUP(A291,'[23]MEMÓRIA LOTE SETENTRIONAL'!$1:$1048576,6,FALSE)</f>
        <v>145</v>
      </c>
      <c r="L291" s="7">
        <f>IFERROR(VLOOKUP(C291,'[23]SINAPI MARÇO'!$A:$E,4,FALSE),IFERROR(VLOOKUP(C291,'[23]BANCO DE DADOS'!$A$3:$F$12008,5,FALSE),""))</f>
        <v>3.62</v>
      </c>
      <c r="M291" s="138"/>
      <c r="N291" s="107">
        <f>IF($P291="","",IF($P291=1,$J$10,IF($P291=2,$J$11,IF($P291=3,$J$12,IF($P291=4,$J$13,IF($P291=5,$J$14,IF($P291=6,$J$15)))))))</f>
        <v>0</v>
      </c>
      <c r="O291" s="107">
        <f>IF($P291="","",IF($P291=1,$K$10,IF($P291=2,$K$11,IF($P291=3,$K$12,IF($P291=4,$K$13,IF($P291=5,$K$14,IF($P291=6,$K$15)))))))</f>
        <v>0</v>
      </c>
      <c r="P291" s="108">
        <v>1</v>
      </c>
      <c r="Q291" s="8">
        <f t="shared" si="156"/>
        <v>3.62</v>
      </c>
      <c r="R291" s="8">
        <f t="shared" si="156"/>
        <v>0</v>
      </c>
      <c r="S291" s="8">
        <f>IF($K291="","",ROUND(Q291*K291,2))</f>
        <v>524.9</v>
      </c>
      <c r="T291" s="8">
        <f>IF($K291="","",ROUND(R291*K291,2))</f>
        <v>0</v>
      </c>
      <c r="Z291" s="109"/>
    </row>
    <row r="292" spans="1:26" ht="49.5" x14ac:dyDescent="0.3">
      <c r="A292" s="46" t="s">
        <v>344</v>
      </c>
      <c r="B292" s="103" t="str">
        <f>IFERROR(VLOOKUP(C292,'[23]SINAPI MARÇO'!$A:$F,6,FALSE),IFERROR(VLOOKUP(C292,'[23]BANCO DE DADOS'!$A$3:$F$12008,2,FALSE),""))</f>
        <v>SICRO JAN / 25</v>
      </c>
      <c r="C292" s="104">
        <v>5212560</v>
      </c>
      <c r="D292" s="105" t="str">
        <f>IF(C292="","",IF(F292="","FALTA",LOOKUP($C292,'[23]E-FISCO'!$A$2:$A$12235,'[23]E-FISCO'!$B$2:$B$12235)))</f>
        <v>FALTA</v>
      </c>
      <c r="E292" s="4">
        <f>IF(C292="","",LOOKUP(C292,'[23]E-FISCO'!$A$2:$A$12235,'[23]E-FISCO'!$A$2:$A$12235))</f>
        <v>4915777</v>
      </c>
      <c r="F292" s="4" t="str">
        <f>IF(C292=E292,C292,"")</f>
        <v/>
      </c>
      <c r="G292" s="4" t="e">
        <f>IF(C292="","",LOOKUP(C292,#REF!,#REF!))</f>
        <v>#REF!</v>
      </c>
      <c r="H292" s="4" t="e">
        <f>IF(C292=G292,C292,"")</f>
        <v>#REF!</v>
      </c>
      <c r="I292" s="5" t="str">
        <f>IFERROR(VLOOKUP(C292,'[23]SINAPI MARÇO'!$A:$E,2,FALSE),IFERROR(VLOOKUP(C292,'[23]BANCO DE DADOS'!$A$3:$F$12008,3,FALSE),""))</f>
        <v>PLACA DE ADVERTÊNCIA PARA SINALIZAÇÃO DE OBRAS MONTADA EM SUPORTE METÁLICO MÓVEL, LADO 1,00 M - UTILIZAÇÃO DE 600 CICLOS - FORNECIMENTO, 01 IMPLANTAÇÃO E 01 RETIRADA DIÁRIA</v>
      </c>
      <c r="J292" s="6" t="str">
        <f>IFERROR(VLOOKUP(C292,'[23]SINAPI MARÇO'!$A:$E,3,FALSE),IFERROR(VLOOKUP(C292,'[23]BANCO DE DADOS'!$A$3:$F$12008,4,FALSE),""))</f>
        <v>UN.DIA</v>
      </c>
      <c r="K292" s="106">
        <f>VLOOKUP(A292,'[23]MEMÓRIA LOTE SETENTRIONAL'!$1:$1048576,6,FALSE)</f>
        <v>363</v>
      </c>
      <c r="L292" s="7">
        <f>IFERROR(VLOOKUP(C292,'[23]SINAPI MARÇO'!$A:$E,4,FALSE),IFERROR(VLOOKUP(C292,'[23]BANCO DE DADOS'!$A$3:$F$12008,5,FALSE),""))</f>
        <v>3.85</v>
      </c>
      <c r="M292" s="138"/>
      <c r="N292" s="107">
        <f>IF($P292="","",IF($P292=1,$J$10,IF($P292=2,$J$11,IF($P292=3,$J$12,IF($P292=4,$J$13,IF($P292=5,$J$14,IF($P292=6,$J$15)))))))</f>
        <v>0</v>
      </c>
      <c r="O292" s="107">
        <f>IF($P292="","",IF($P292=1,$K$10,IF($P292=2,$K$11,IF($P292=3,$K$12,IF($P292=4,$K$13,IF($P292=5,$K$14,IF($P292=6,$K$15)))))))</f>
        <v>0</v>
      </c>
      <c r="P292" s="108">
        <v>1</v>
      </c>
      <c r="Q292" s="8">
        <f t="shared" si="156"/>
        <v>3.85</v>
      </c>
      <c r="R292" s="8">
        <f t="shared" si="156"/>
        <v>0</v>
      </c>
      <c r="S292" s="8">
        <f>IF($K292="","",ROUND(Q292*K292,2))</f>
        <v>1397.55</v>
      </c>
      <c r="T292" s="8">
        <f>IF($K292="","",ROUND(R292*K292,2))</f>
        <v>0</v>
      </c>
      <c r="Z292" s="109"/>
    </row>
    <row r="293" spans="1:26" ht="49.5" x14ac:dyDescent="0.25">
      <c r="A293" s="91" t="s">
        <v>345</v>
      </c>
      <c r="B293" s="91"/>
      <c r="C293" s="92"/>
      <c r="D293" s="93"/>
      <c r="E293" s="93"/>
      <c r="F293" s="93"/>
      <c r="G293" s="93"/>
      <c r="H293" s="93"/>
      <c r="I293" s="9" t="s">
        <v>346</v>
      </c>
      <c r="J293" s="93"/>
      <c r="K293" s="94"/>
      <c r="L293" s="95"/>
      <c r="M293" s="140"/>
      <c r="N293" s="93"/>
      <c r="O293" s="93"/>
      <c r="P293" s="93"/>
      <c r="Q293" s="93"/>
      <c r="R293" s="93"/>
      <c r="S293" s="96">
        <f>SUM(S294,S296,S300,S302,S304,S319,S329,S336)</f>
        <v>9601965.6099999994</v>
      </c>
      <c r="T293" s="96">
        <f>SUM(T294,T296,T300,T302,T304,T319,T329,T336)</f>
        <v>0</v>
      </c>
      <c r="Z293" s="109"/>
    </row>
    <row r="294" spans="1:26" x14ac:dyDescent="0.25">
      <c r="A294" s="97" t="s">
        <v>347</v>
      </c>
      <c r="B294" s="97"/>
      <c r="C294" s="98"/>
      <c r="D294" s="99"/>
      <c r="E294" s="99"/>
      <c r="F294" s="99"/>
      <c r="G294" s="99"/>
      <c r="H294" s="99"/>
      <c r="I294" s="3" t="s">
        <v>57</v>
      </c>
      <c r="J294" s="99"/>
      <c r="K294" s="100"/>
      <c r="L294" s="101"/>
      <c r="M294" s="139"/>
      <c r="N294" s="99"/>
      <c r="O294" s="99"/>
      <c r="P294" s="99"/>
      <c r="Q294" s="99"/>
      <c r="R294" s="99"/>
      <c r="S294" s="102">
        <f>SUM(S295)</f>
        <v>337672.57</v>
      </c>
      <c r="T294" s="102">
        <f>SUM(T295)</f>
        <v>0</v>
      </c>
      <c r="Z294" s="109"/>
    </row>
    <row r="295" spans="1:26" ht="33" x14ac:dyDescent="0.3">
      <c r="A295" s="46" t="s">
        <v>348</v>
      </c>
      <c r="B295" s="103" t="str">
        <f>IFERROR(VLOOKUP(C295,'[23]SINAPI MARÇO'!$A:$F,6,FALSE),IFERROR(VLOOKUP(C295,'[23]BANCO DE DADOS'!$A$3:$F$12008,2,FALSE),""))</f>
        <v>COMPOSIÇÃO</v>
      </c>
      <c r="C295" s="104" t="s">
        <v>349</v>
      </c>
      <c r="D295" s="105" t="str">
        <f>IF(C295="","",IF(F295="","FALTA",LOOKUP($C295,'[23]E-FISCO'!$A$2:$A$12235,'[23]E-FISCO'!$B$2:$B$12235)))</f>
        <v>FALTA</v>
      </c>
      <c r="E295" s="4" t="str">
        <f>IF(C295="","",LOOKUP(C295,'[23]E-FISCO'!$A$2:$A$12235,'[23]E-FISCO'!$A$2:$A$12235))</f>
        <v>A9372</v>
      </c>
      <c r="F295" s="4" t="str">
        <f t="shared" ref="F295" si="159">IF(C295=E295,C295,"")</f>
        <v/>
      </c>
      <c r="G295" s="4" t="e">
        <f>IF(C295="","",LOOKUP(C295,#REF!,#REF!))</f>
        <v>#REF!</v>
      </c>
      <c r="H295" s="4" t="e">
        <f t="shared" ref="H295" si="160">IF(C295=G295,C295,"")</f>
        <v>#REF!</v>
      </c>
      <c r="I295" s="10" t="str">
        <f>IFERROR(VLOOKUP(C295,'[23]SINAPI MARÇO'!$A:$E,2,FALSE),IFERROR(VLOOKUP(C295,'[23]BANCO DE DADOS'!$A$3:$F$12008,3,FALSE),""))</f>
        <v>ADMINISTRAÇÃO LOCAL PARA PAVIMENTAÇÃO DE CAPEAMENTO E/OU RECAPEAMENTO (12 MESES)</v>
      </c>
      <c r="J295" s="6" t="str">
        <f>IFERROR(VLOOKUP(C295,'[23]SINAPI MARÇO'!$A:$E,3,FALSE),IFERROR(VLOOKUP(C295,'[23]BANCO DE DADOS'!$A$3:$F$12008,4,FALSE),""))</f>
        <v>UN</v>
      </c>
      <c r="K295" s="106">
        <f>VLOOKUP(A295,'[23]MEMÓRIA LOTE SETENTRIONAL'!$1:$1048576,6,FALSE)</f>
        <v>1</v>
      </c>
      <c r="L295" s="7">
        <f>IFERROR(VLOOKUP(C295,'[23]SINAPI MARÇO'!$A:$E,4,FALSE),IFERROR(VLOOKUP(C295,'[23]BANCO DE DADOS'!$A$3:$F$12008,5,FALSE),""))</f>
        <v>337672.57</v>
      </c>
      <c r="M295" s="138"/>
      <c r="N295" s="107">
        <f>IF($P295="","",IF($P295=1,$J$10,IF($P295=2,$J$11,IF($P295=3,$J$12,IF($P295=4,$J$13,IF($P295=5,$J$14,IF($P295=6,$J$15)))))))</f>
        <v>0</v>
      </c>
      <c r="O295" s="107">
        <f>IF($P295="","",IF($P295=1,$K$10,IF($P295=2,$K$11,IF($P295=3,$K$12,IF($P295=4,$K$13,IF($P295=5,$K$14,IF($P295=6,$K$15)))))))</f>
        <v>0</v>
      </c>
      <c r="P295" s="108">
        <v>1</v>
      </c>
      <c r="Q295" s="8">
        <f t="shared" ref="Q295:R295" si="161">IF($K295="","",ROUND((L295*N295)+L295,2))</f>
        <v>337672.57</v>
      </c>
      <c r="R295" s="8">
        <f t="shared" si="161"/>
        <v>0</v>
      </c>
      <c r="S295" s="8">
        <f t="shared" ref="S295" si="162">IF($K295="","",ROUND(Q295*K295,2))</f>
        <v>337672.57</v>
      </c>
      <c r="T295" s="8">
        <f t="shared" ref="T295" si="163">IF($K295="","",ROUND(R295*K295,2))</f>
        <v>0</v>
      </c>
      <c r="V295" s="27"/>
      <c r="W295" s="27"/>
      <c r="Z295" s="109"/>
    </row>
    <row r="296" spans="1:26" x14ac:dyDescent="0.25">
      <c r="A296" s="97" t="s">
        <v>350</v>
      </c>
      <c r="B296" s="97"/>
      <c r="C296" s="113"/>
      <c r="D296" s="99"/>
      <c r="E296" s="99"/>
      <c r="F296" s="99"/>
      <c r="G296" s="99"/>
      <c r="H296" s="99"/>
      <c r="I296" s="3" t="s">
        <v>61</v>
      </c>
      <c r="J296" s="99"/>
      <c r="K296" s="100"/>
      <c r="L296" s="101"/>
      <c r="M296" s="139"/>
      <c r="N296" s="99"/>
      <c r="O296" s="99"/>
      <c r="P296" s="99"/>
      <c r="Q296" s="99"/>
      <c r="R296" s="99"/>
      <c r="S296" s="102">
        <f>SUM(S297:S299)</f>
        <v>296914.34999999998</v>
      </c>
      <c r="T296" s="102">
        <f>SUM(T297:T299)</f>
        <v>0</v>
      </c>
      <c r="Z296" s="109"/>
    </row>
    <row r="297" spans="1:26" ht="33" x14ac:dyDescent="0.3">
      <c r="A297" s="46" t="s">
        <v>351</v>
      </c>
      <c r="B297" s="103" t="str">
        <f>IFERROR(VLOOKUP(C297,'[23]SINAPI MARÇO'!$A:$F,6,FALSE),IFERROR(VLOOKUP(C297,'[23]BANCO DE DADOS'!$A$3:$F$12008,2,FALSE),""))</f>
        <v>SINAPI MARÇO 2025</v>
      </c>
      <c r="C297" s="104">
        <v>103689</v>
      </c>
      <c r="D297" s="105" t="str">
        <f>IF(C297="","",IF(F297="","FALTA",LOOKUP($C297,'[23]E-FISCO'!$A$2:$A$12235,'[23]E-FISCO'!$B$2:$B$12235)))</f>
        <v>575001 - 6</v>
      </c>
      <c r="E297" s="4">
        <f>IF(C297="","",LOOKUP(C297,'[23]E-FISCO'!$A$2:$A$12235,'[23]E-FISCO'!$A$2:$A$12235))</f>
        <v>103689</v>
      </c>
      <c r="F297" s="4">
        <f t="shared" ref="F297:F299" si="164">IF(C297=E297,C297,"")</f>
        <v>103689</v>
      </c>
      <c r="G297" s="4" t="e">
        <f>IF(C297="","",LOOKUP(C297,#REF!,#REF!))</f>
        <v>#REF!</v>
      </c>
      <c r="H297" s="4" t="e">
        <f t="shared" ref="H297:H299" si="165">IF(C297=G297,C297,"")</f>
        <v>#REF!</v>
      </c>
      <c r="I297" s="10" t="str">
        <f>IFERROR(VLOOKUP(C297,'[23]SINAPI MARÇO'!$A:$E,2,FALSE),IFERROR(VLOOKUP(C297,'[23]BANCO DE DADOS'!$A$3:$F$12008,3,FALSE),""))</f>
        <v>FORNECIMENTO E INSTALAÇÃO DE PLACA DE OBRA COM CHAPA GALVANIZADA E ESTRUTURA DE MADEIRA. AF_03/2022_PS</v>
      </c>
      <c r="J297" s="6" t="str">
        <f>IFERROR(VLOOKUP(C297,'[23]SINAPI MARÇO'!$A:$E,3,FALSE),IFERROR(VLOOKUP(C297,'[23]BANCO DE DADOS'!$A$3:$F$12008,4,FALSE),""))</f>
        <v>M2</v>
      </c>
      <c r="K297" s="106">
        <f>VLOOKUP(A297,'[23]MEMÓRIA LOTE SETENTRIONAL'!$1:$1048576,6,FALSE)</f>
        <v>400.14</v>
      </c>
      <c r="L297" s="7">
        <f>IFERROR(VLOOKUP(C297,'[23]SINAPI MARÇO'!$A:$E,4,FALSE),IFERROR(VLOOKUP(C297,'[23]BANCO DE DADOS'!$A$3:$F$12008,5,FALSE),""))</f>
        <v>462.62</v>
      </c>
      <c r="M297" s="138"/>
      <c r="N297" s="107">
        <f>IF($P297="","",IF($P297=1,$J$10,IF($P297=2,$J$11,IF($P297=3,$J$12,IF($P297=4,$J$13,IF($P297=5,$J$14,IF($P297=6,$J$15)))))))</f>
        <v>0</v>
      </c>
      <c r="O297" s="107">
        <f>IF($P297="","",IF($P297=1,$K$10,IF($P297=2,$K$11,IF($P297=3,$K$12,IF($P297=4,$K$13,IF($P297=5,$K$14,IF($P297=6,$K$15)))))))</f>
        <v>0</v>
      </c>
      <c r="P297" s="108">
        <v>1</v>
      </c>
      <c r="Q297" s="8">
        <f t="shared" ref="Q297:R299" si="166">IF($K297="","",ROUND((L297*N297)+L297,2))</f>
        <v>462.62</v>
      </c>
      <c r="R297" s="8">
        <f t="shared" si="166"/>
        <v>0</v>
      </c>
      <c r="S297" s="8">
        <f t="shared" ref="S297:S299" si="167">IF($K297="","",ROUND(Q297*K297,2))</f>
        <v>185112.77</v>
      </c>
      <c r="T297" s="8">
        <f t="shared" ref="T297:T299" si="168">IF($K297="","",ROUND(R297*K297,2))</f>
        <v>0</v>
      </c>
      <c r="Z297" s="109"/>
    </row>
    <row r="298" spans="1:26" ht="49.5" x14ac:dyDescent="0.3">
      <c r="A298" s="46" t="s">
        <v>352</v>
      </c>
      <c r="B298" s="103" t="str">
        <f>IFERROR(VLOOKUP(C298,'[23]SINAPI MARÇO'!$A:$F,6,FALSE),IFERROR(VLOOKUP(C298,'[23]BANCO DE DADOS'!$A$3:$F$12008,2,FALSE),""))</f>
        <v>COMPESA 2024.2</v>
      </c>
      <c r="C298" s="104" t="s">
        <v>64</v>
      </c>
      <c r="D298" s="105" t="str">
        <f>IF(C298="","",IF(F298="","FALTA",LOOKUP($C298,'[23]E-FISCO'!$A$2:$A$12235,'[23]E-FISCO'!$B$2:$B$12235)))</f>
        <v>563623 - 0</v>
      </c>
      <c r="E298" s="4" t="str">
        <f>IF(C298="","",LOOKUP(C298,'[23]E-FISCO'!$A$2:$A$12235,'[23]E-FISCO'!$A$2:$A$12235))</f>
        <v>01.08.42U</v>
      </c>
      <c r="F298" s="4" t="str">
        <f t="shared" si="164"/>
        <v>01.08.42U</v>
      </c>
      <c r="G298" s="4" t="e">
        <f>IF(C298="","",LOOKUP(C298,#REF!,#REF!))</f>
        <v>#REF!</v>
      </c>
      <c r="H298" s="4" t="e">
        <f t="shared" si="165"/>
        <v>#REF!</v>
      </c>
      <c r="I298" s="10" t="str">
        <f>IFERROR(VLOOKUP(C298,'[23]SINAPI MARÇO'!$A:$E,2,FALSE),IFERROR(VLOOKUP(C298,'[23]BANCO DE DADOS'!$A$3:$F$12008,3,FALSE),""))</f>
        <v>CANTEIRO ITINERANTE COMPOSTO DE TOLDO, CONJUNTO DE MESA E CADEIRAS E BANHEIRO QUÍMICO COM LIMPEZA DIÁRIA INCLUSO COLETA E DESTINAÇÃO FINAL DE EFLUENTES</v>
      </c>
      <c r="J298" s="6" t="str">
        <f>IFERROR(VLOOKUP(C298,'[23]SINAPI MARÇO'!$A:$E,3,FALSE),IFERROR(VLOOKUP(C298,'[23]BANCO DE DADOS'!$A$3:$F$12008,4,FALSE),""))</f>
        <v>MÊS</v>
      </c>
      <c r="K298" s="106">
        <f>VLOOKUP(A298,'[23]MEMÓRIA LOTE SETENTRIONAL'!$1:$1048576,6,FALSE)</f>
        <v>22</v>
      </c>
      <c r="L298" s="7">
        <f>IFERROR(VLOOKUP(C298,'[23]SINAPI MARÇO'!$A:$E,4,FALSE),IFERROR(VLOOKUP(C298,'[23]BANCO DE DADOS'!$A$3:$F$12008,5,FALSE),""))</f>
        <v>4181.8900000000003</v>
      </c>
      <c r="M298" s="138"/>
      <c r="N298" s="107">
        <f>IF($P298="","",IF($P298=1,$J$10,IF($P298=2,$J$11,IF($P298=3,$J$12,IF($P298=4,$J$13,IF($P298=5,$J$14,IF($P298=6,$J$15)))))))</f>
        <v>0</v>
      </c>
      <c r="O298" s="107">
        <f>IF($P298="","",IF($P298=1,$K$10,IF($P298=2,$K$11,IF($P298=3,$K$12,IF($P298=4,$K$13,IF($P298=5,$K$14,IF($P298=6,$K$15)))))))</f>
        <v>0</v>
      </c>
      <c r="P298" s="108">
        <v>1</v>
      </c>
      <c r="Q298" s="8">
        <f t="shared" si="166"/>
        <v>4181.8900000000003</v>
      </c>
      <c r="R298" s="8">
        <f t="shared" si="166"/>
        <v>0</v>
      </c>
      <c r="S298" s="8">
        <f t="shared" si="167"/>
        <v>92001.58</v>
      </c>
      <c r="T298" s="8">
        <f t="shared" si="168"/>
        <v>0</v>
      </c>
      <c r="Z298" s="109"/>
    </row>
    <row r="299" spans="1:26" ht="33" x14ac:dyDescent="0.3">
      <c r="A299" s="46" t="s">
        <v>353</v>
      </c>
      <c r="B299" s="103" t="str">
        <f>IFERROR(VLOOKUP(C299,'[23]SINAPI MARÇO'!$A:$F,6,FALSE),IFERROR(VLOOKUP(C299,'[23]BANCO DE DADOS'!$A$3:$F$12008,2,FALSE),""))</f>
        <v>ORSE MARÇO 2025</v>
      </c>
      <c r="C299" s="104">
        <v>4659</v>
      </c>
      <c r="D299" s="105" t="str">
        <f>IF(C299="","",IF(F299="","FALTA",LOOKUP($C299,'[23]E-FISCO'!$A$2:$A$12235,'[23]E-FISCO'!$B$2:$B$12235)))</f>
        <v>FALTA</v>
      </c>
      <c r="E299" s="4">
        <f>IF(C299="","",LOOKUP(C299,'[23]E-FISCO'!$A$2:$A$12235,'[23]E-FISCO'!$A$2:$A$12235))</f>
        <v>3062</v>
      </c>
      <c r="F299" s="4" t="str">
        <f t="shared" si="164"/>
        <v/>
      </c>
      <c r="G299" s="4" t="e">
        <f>IF(C299="","",LOOKUP(C299,#REF!,#REF!))</f>
        <v>#REF!</v>
      </c>
      <c r="H299" s="4" t="e">
        <f t="shared" si="165"/>
        <v>#REF!</v>
      </c>
      <c r="I299" s="10" t="str">
        <f>IFERROR(VLOOKUP(C299,'[23]SINAPI MARÇO'!$A:$E,2,FALSE),IFERROR(VLOOKUP(C299,'[23]BANCO DE DADOS'!$A$3:$F$12008,3,FALSE),""))</f>
        <v>LOCAÇÃO DE CONTAINER - REFEITÓRIO SEM BANHEIRO - 6,00 X 2,40M - REV 02_02/2022</v>
      </c>
      <c r="J299" s="6" t="str">
        <f>IFERROR(VLOOKUP(C299,'[23]SINAPI MARÇO'!$A:$E,3,FALSE),IFERROR(VLOOKUP(C299,'[23]BANCO DE DADOS'!$A$3:$F$12008,4,FALSE),""))</f>
        <v>MÊS</v>
      </c>
      <c r="K299" s="106">
        <f>VLOOKUP(A299,'[23]MEMÓRIA LOTE SETENTRIONAL'!$1:$1048576,6,FALSE)</f>
        <v>11</v>
      </c>
      <c r="L299" s="7">
        <f>IFERROR(VLOOKUP(C299,'[23]SINAPI MARÇO'!$A:$E,4,FALSE),IFERROR(VLOOKUP(C299,'[23]BANCO DE DADOS'!$A$3:$F$12008,5,FALSE),""))</f>
        <v>1800</v>
      </c>
      <c r="M299" s="138"/>
      <c r="N299" s="107">
        <f>IF($P299="","",IF($P299=1,$J$10,IF($P299=2,$J$11,IF($P299=3,$J$12,IF($P299=4,$J$13,IF($P299=5,$J$14,IF($P299=6,$J$15)))))))</f>
        <v>0</v>
      </c>
      <c r="O299" s="107">
        <f>IF($P299="","",IF($P299=1,$K$10,IF($P299=2,$K$11,IF($P299=3,$K$12,IF($P299=4,$K$13,IF($P299=5,$K$14,IF($P299=6,$K$15)))))))</f>
        <v>0</v>
      </c>
      <c r="P299" s="108">
        <v>6</v>
      </c>
      <c r="Q299" s="8">
        <f t="shared" si="166"/>
        <v>1800</v>
      </c>
      <c r="R299" s="8">
        <f t="shared" si="166"/>
        <v>0</v>
      </c>
      <c r="S299" s="8">
        <f t="shared" si="167"/>
        <v>19800</v>
      </c>
      <c r="T299" s="8">
        <f t="shared" si="168"/>
        <v>0</v>
      </c>
      <c r="Z299" s="109"/>
    </row>
    <row r="300" spans="1:26" x14ac:dyDescent="0.25">
      <c r="A300" s="97" t="s">
        <v>354</v>
      </c>
      <c r="B300" s="97"/>
      <c r="C300" s="98"/>
      <c r="D300" s="99"/>
      <c r="E300" s="99"/>
      <c r="F300" s="99"/>
      <c r="G300" s="99"/>
      <c r="H300" s="99"/>
      <c r="I300" s="3" t="s">
        <v>47</v>
      </c>
      <c r="J300" s="99"/>
      <c r="K300" s="100"/>
      <c r="L300" s="101"/>
      <c r="M300" s="139"/>
      <c r="N300" s="99"/>
      <c r="O300" s="99"/>
      <c r="P300" s="99"/>
      <c r="Q300" s="99"/>
      <c r="R300" s="99"/>
      <c r="S300" s="102">
        <f>SUM(S301:S301)</f>
        <v>142830.18</v>
      </c>
      <c r="T300" s="102">
        <f>SUM(T301:T301)</f>
        <v>0</v>
      </c>
      <c r="Z300" s="109"/>
    </row>
    <row r="301" spans="1:26" ht="33" x14ac:dyDescent="0.3">
      <c r="A301" s="46" t="s">
        <v>355</v>
      </c>
      <c r="B301" s="103" t="str">
        <f>IFERROR(VLOOKUP(C301,'[23]SINAPI MARÇO'!$A:$F,6,FALSE),IFERROR(VLOOKUP(C301,'[23]BANCO DE DADOS'!$A$3:$F$12008,2,FALSE),""))</f>
        <v>COMPOSIÇÃO</v>
      </c>
      <c r="C301" s="104" t="s">
        <v>72</v>
      </c>
      <c r="D301" s="105" t="str">
        <f>IF(C301="","",IF(F301="","FALTA",LOOKUP($C301,'[23]E-FISCO'!$A$2:$A$12235,'[23]E-FISCO'!$B$2:$B$12235)))</f>
        <v>FALTA</v>
      </c>
      <c r="E301" s="4" t="str">
        <f>IF(C301="","",LOOKUP(C301,'[23]E-FISCO'!$A$2:$A$12235,'[23]E-FISCO'!$A$2:$A$12235))</f>
        <v>A9372</v>
      </c>
      <c r="F301" s="4" t="str">
        <f t="shared" ref="F301" si="169">IF(C301=E301,C301,"")</f>
        <v/>
      </c>
      <c r="G301" s="4" t="e">
        <f>IF(C301="","",LOOKUP(C301,#REF!,#REF!))</f>
        <v>#REF!</v>
      </c>
      <c r="H301" s="4" t="e">
        <f t="shared" ref="H301" si="170">IF(C301=G301,C301,"")</f>
        <v>#REF!</v>
      </c>
      <c r="I301" s="10" t="str">
        <f>IFERROR(VLOOKUP(C301,'[23]SINAPI MARÇO'!$A:$E,2,FALSE),IFERROR(VLOOKUP(C301,'[23]BANCO DE DADOS'!$A$3:$F$12008,3,FALSE),""))</f>
        <v>MOBILIZAÇÃO DE MAQUINAS E EQUIPAMENTOS - PAVIMENTAÇÃO ASFÁLTICA, CAPEAMENTO E/OU RECAPEAMENTO</v>
      </c>
      <c r="J301" s="6" t="str">
        <f>IFERROR(VLOOKUP(C301,'[23]SINAPI MARÇO'!$A:$E,3,FALSE),IFERROR(VLOOKUP(C301,'[23]BANCO DE DADOS'!$A$3:$F$12008,4,FALSE),""))</f>
        <v>UN</v>
      </c>
      <c r="K301" s="106">
        <f>VLOOKUP(A301,'[23]MEMÓRIA LOTE SETENTRIONAL'!$1:$1048576,6,FALSE)</f>
        <v>18</v>
      </c>
      <c r="L301" s="7">
        <f>IFERROR(VLOOKUP(C301,'[23]SINAPI MARÇO'!$A:$E,4,FALSE),IFERROR(VLOOKUP(C301,'[23]BANCO DE DADOS'!$A$3:$F$12008,5,FALSE),""))</f>
        <v>7935.01</v>
      </c>
      <c r="M301" s="138"/>
      <c r="N301" s="107">
        <f>IF($P301="","",IF($P301=1,$J$10,IF($P301=2,$J$11,IF($P301=3,$J$12,IF($P301=4,$J$13,IF($P301=5,$J$14,IF($P301=6,$J$15)))))))</f>
        <v>0</v>
      </c>
      <c r="O301" s="107">
        <f>IF($P301="","",IF($P301=1,$K$10,IF($P301=2,$K$11,IF($P301=3,$K$12,IF($P301=4,$K$13,IF($P301=5,$K$14,IF($P301=6,$K$15)))))))</f>
        <v>0</v>
      </c>
      <c r="P301" s="108">
        <v>1</v>
      </c>
      <c r="Q301" s="8">
        <f t="shared" ref="Q301:R301" si="171">IF($K301="","",ROUND((L301*N301)+L301,2))</f>
        <v>7935.01</v>
      </c>
      <c r="R301" s="8">
        <f t="shared" si="171"/>
        <v>0</v>
      </c>
      <c r="S301" s="8">
        <f t="shared" ref="S301" si="172">IF($K301="","",ROUND(Q301*K301,2))</f>
        <v>142830.18</v>
      </c>
      <c r="T301" s="8">
        <f t="shared" ref="T301" si="173">IF($K301="","",ROUND(R301*K301,2))</f>
        <v>0</v>
      </c>
      <c r="Z301" s="109"/>
    </row>
    <row r="302" spans="1:26" x14ac:dyDescent="0.25">
      <c r="A302" s="97" t="s">
        <v>356</v>
      </c>
      <c r="B302" s="97"/>
      <c r="C302" s="98"/>
      <c r="D302" s="99"/>
      <c r="E302" s="99"/>
      <c r="F302" s="99"/>
      <c r="G302" s="99"/>
      <c r="H302" s="99"/>
      <c r="I302" s="3" t="s">
        <v>51</v>
      </c>
      <c r="J302" s="99"/>
      <c r="K302" s="100"/>
      <c r="L302" s="101"/>
      <c r="M302" s="139"/>
      <c r="N302" s="99"/>
      <c r="O302" s="99"/>
      <c r="P302" s="99"/>
      <c r="Q302" s="99"/>
      <c r="R302" s="99"/>
      <c r="S302" s="102">
        <f>SUM(S303:S303)</f>
        <v>142830.18</v>
      </c>
      <c r="T302" s="102">
        <f>SUM(T303:T303)</f>
        <v>0</v>
      </c>
      <c r="Z302" s="109"/>
    </row>
    <row r="303" spans="1:26" ht="33" x14ac:dyDescent="0.3">
      <c r="A303" s="46" t="s">
        <v>357</v>
      </c>
      <c r="B303" s="103" t="str">
        <f>IFERROR(VLOOKUP(C303,'[23]SINAPI MARÇO'!$A:$F,6,FALSE),IFERROR(VLOOKUP(C303,'[23]BANCO DE DADOS'!$A$3:$F$12008,2,FALSE),""))</f>
        <v>COMPOSIÇÃO</v>
      </c>
      <c r="C303" s="104" t="s">
        <v>75</v>
      </c>
      <c r="D303" s="105" t="str">
        <f>IF(C303="","",IF(F303="","FALTA",LOOKUP($C303,'[23]E-FISCO'!$A$2:$A$12235,'[23]E-FISCO'!$B$2:$B$12235)))</f>
        <v>FALTA</v>
      </c>
      <c r="E303" s="4" t="str">
        <f>IF(C303="","",LOOKUP(C303,'[23]E-FISCO'!$A$2:$A$12235,'[23]E-FISCO'!$A$2:$A$12235))</f>
        <v>A9372</v>
      </c>
      <c r="F303" s="4" t="str">
        <f t="shared" ref="F303" si="174">IF(C303=E303,C303,"")</f>
        <v/>
      </c>
      <c r="G303" s="4" t="e">
        <f>IF(C303="","",LOOKUP(C303,#REF!,#REF!))</f>
        <v>#REF!</v>
      </c>
      <c r="H303" s="4" t="e">
        <f t="shared" ref="H303" si="175">IF(C303=G303,C303,"")</f>
        <v>#REF!</v>
      </c>
      <c r="I303" s="10" t="str">
        <f>IFERROR(VLOOKUP(C303,'[23]SINAPI MARÇO'!$A:$E,2,FALSE),IFERROR(VLOOKUP(C303,'[23]BANCO DE DADOS'!$A$3:$F$12008,3,FALSE),""))</f>
        <v>DESMOBILIZAÇÃO DE MAQUINAS E EQUIPAMENTOS - PAVIMENTAÇÃO ASFÁLTICA, CAPEAMENTO E/OU RECAPEAMENTO</v>
      </c>
      <c r="J303" s="6" t="str">
        <f>IFERROR(VLOOKUP(C303,'[23]SINAPI MARÇO'!$A:$E,3,FALSE),IFERROR(VLOOKUP(C303,'[23]BANCO DE DADOS'!$A$3:$F$12008,4,FALSE),""))</f>
        <v>UN</v>
      </c>
      <c r="K303" s="106">
        <f>VLOOKUP(A303,'[23]MEMÓRIA LOTE SETENTRIONAL'!$1:$1048576,6,FALSE)</f>
        <v>18</v>
      </c>
      <c r="L303" s="7">
        <f>IFERROR(VLOOKUP(C303,'[23]SINAPI MARÇO'!$A:$E,4,FALSE),IFERROR(VLOOKUP(C303,'[23]BANCO DE DADOS'!$A$3:$F$12008,5,FALSE),""))</f>
        <v>7935.01</v>
      </c>
      <c r="M303" s="138"/>
      <c r="N303" s="107">
        <f>IF($P303="","",IF($P303=1,$J$10,IF($P303=2,$J$11,IF($P303=3,$J$12,IF($P303=4,$J$13,IF($P303=5,$J$14,IF($P303=6,$J$15)))))))</f>
        <v>0</v>
      </c>
      <c r="O303" s="107">
        <f>IF($P303="","",IF($P303=1,$K$10,IF($P303=2,$K$11,IF($P303=3,$K$12,IF($P303=4,$K$13,IF($P303=5,$K$14,IF($P303=6,$K$15)))))))</f>
        <v>0</v>
      </c>
      <c r="P303" s="108">
        <v>1</v>
      </c>
      <c r="Q303" s="8">
        <f t="shared" ref="Q303:R303" si="176">IF($K303="","",ROUND((L303*N303)+L303,2))</f>
        <v>7935.01</v>
      </c>
      <c r="R303" s="8">
        <f t="shared" si="176"/>
        <v>0</v>
      </c>
      <c r="S303" s="8">
        <f t="shared" ref="S303" si="177">IF($K303="","",ROUND(Q303*K303,2))</f>
        <v>142830.18</v>
      </c>
      <c r="T303" s="8">
        <f t="shared" ref="T303" si="178">IF($K303="","",ROUND(R303*K303,2))</f>
        <v>0</v>
      </c>
      <c r="Z303" s="109"/>
    </row>
    <row r="304" spans="1:26" x14ac:dyDescent="0.25">
      <c r="A304" s="97" t="s">
        <v>358</v>
      </c>
      <c r="B304" s="97"/>
      <c r="C304" s="98"/>
      <c r="D304" s="99"/>
      <c r="E304" s="99"/>
      <c r="F304" s="99"/>
      <c r="G304" s="99"/>
      <c r="H304" s="99"/>
      <c r="I304" s="3" t="s">
        <v>86</v>
      </c>
      <c r="J304" s="99"/>
      <c r="K304" s="100"/>
      <c r="L304" s="101"/>
      <c r="M304" s="139"/>
      <c r="N304" s="99"/>
      <c r="O304" s="99"/>
      <c r="P304" s="99"/>
      <c r="Q304" s="99"/>
      <c r="R304" s="99"/>
      <c r="S304" s="102">
        <f>SUM(S305:S318)</f>
        <v>7426549.9199999999</v>
      </c>
      <c r="T304" s="102">
        <f>SUM(T305:T318)</f>
        <v>0</v>
      </c>
      <c r="Z304" s="109"/>
    </row>
    <row r="305" spans="1:26" x14ac:dyDescent="0.3">
      <c r="A305" s="46" t="s">
        <v>359</v>
      </c>
      <c r="B305" s="103" t="str">
        <f>IFERROR(VLOOKUP(C305,'[23]SINAPI MARÇO'!$A:$F,6,FALSE),IFERROR(VLOOKUP(C305,'[23]BANCO DE DADOS'!$A$3:$F$12008,2,FALSE),""))</f>
        <v>SICRO JAN / 25</v>
      </c>
      <c r="C305" s="104">
        <v>4011212</v>
      </c>
      <c r="D305" s="105" t="str">
        <f>IF(C305="","",IF(F305="","FALTA",LOOKUP($C305,'[23]E-FISCO'!$A$2:$A$12235,'[23]E-FISCO'!$B$2:$B$12235)))</f>
        <v>FALTA</v>
      </c>
      <c r="E305" s="4">
        <f>IF(C305="","",LOOKUP(C305,'[23]E-FISCO'!$A$2:$A$12235,'[23]E-FISCO'!$A$2:$A$12235))</f>
        <v>3713612</v>
      </c>
      <c r="F305" s="4" t="str">
        <f t="shared" ref="F305:F318" si="179">IF(C305=E305,C305,"")</f>
        <v/>
      </c>
      <c r="G305" s="4" t="e">
        <f>IF(C305="","",LOOKUP(C305,#REF!,#REF!))</f>
        <v>#REF!</v>
      </c>
      <c r="H305" s="4" t="e">
        <f t="shared" ref="H305:H318" si="180">IF(C305=G305,C305,"")</f>
        <v>#REF!</v>
      </c>
      <c r="I305" s="10" t="str">
        <f>IFERROR(VLOOKUP(C305,'[23]SINAPI MARÇO'!$A:$E,2,FALSE),IFERROR(VLOOKUP(C305,'[23]BANCO DE DADOS'!$A$3:$F$12008,3,FALSE),""))</f>
        <v>VARREDURA DA SUPERFÍCIE PARA EXECUÇÃO DE REVESTIMENTO ASFÁLTICO</v>
      </c>
      <c r="J305" s="6" t="str">
        <f>IFERROR(VLOOKUP(C305,'[23]SINAPI MARÇO'!$A:$E,3,FALSE),IFERROR(VLOOKUP(C305,'[23]BANCO DE DADOS'!$A$3:$F$12008,4,FALSE),""))</f>
        <v>M²</v>
      </c>
      <c r="K305" s="106">
        <f>VLOOKUP(A305,'[23]MEMÓRIA LOTE SETENTRIONAL'!$1:$1048576,6,FALSE)</f>
        <v>60522.6</v>
      </c>
      <c r="L305" s="7">
        <f>IFERROR(VLOOKUP(C305,'[23]SINAPI MARÇO'!$A:$E,4,FALSE),IFERROR(VLOOKUP(C305,'[23]BANCO DE DADOS'!$A$3:$F$12008,5,FALSE),""))</f>
        <v>7.0000000000000007E-2</v>
      </c>
      <c r="M305" s="138"/>
      <c r="N305" s="107">
        <f>IF($P305="","",IF($P305=1,$J$10,IF($P305=2,$J$11,IF($P305=3,$J$12,IF($P305=4,$J$13,IF($P305=5,$J$14,IF($P305=6,$J$15)))))))</f>
        <v>0</v>
      </c>
      <c r="O305" s="107">
        <f>IF($P305="","",IF($P305=1,$K$10,IF($P305=2,$K$11,IF($P305=3,$K$12,IF($P305=4,$K$13,IF($P305=5,$K$14,IF($P305=6,$K$15)))))))</f>
        <v>0</v>
      </c>
      <c r="P305" s="108">
        <v>1</v>
      </c>
      <c r="Q305" s="8">
        <f t="shared" ref="Q305:R318" si="181">IF($K305="","",ROUND((L305*N305)+L305,2))</f>
        <v>7.0000000000000007E-2</v>
      </c>
      <c r="R305" s="8">
        <f t="shared" si="181"/>
        <v>0</v>
      </c>
      <c r="S305" s="8">
        <f t="shared" ref="S305:S318" si="182">IF($K305="","",ROUND(Q305*K305,2))</f>
        <v>4236.58</v>
      </c>
      <c r="T305" s="8">
        <f t="shared" ref="T305:T318" si="183">IF($K305="","",ROUND(R305*K305,2))</f>
        <v>0</v>
      </c>
      <c r="Z305" s="109"/>
    </row>
    <row r="306" spans="1:26" ht="33" x14ac:dyDescent="0.3">
      <c r="A306" s="46" t="s">
        <v>360</v>
      </c>
      <c r="B306" s="103" t="str">
        <f>IFERROR(VLOOKUP(C306,'[23]SINAPI MARÇO'!$A:$F,6,FALSE),IFERROR(VLOOKUP(C306,'[23]BANCO DE DADOS'!$A$3:$F$12008,2,FALSE),""))</f>
        <v>SINAPI MARÇO 2025</v>
      </c>
      <c r="C306" s="104">
        <v>95995</v>
      </c>
      <c r="D306" s="105" t="str">
        <f>IF(C306="","",IF(F306="","FALTA",LOOKUP($C306,'[23]E-FISCO'!$A$2:$A$12235,'[23]E-FISCO'!$B$2:$B$12235)))</f>
        <v>591114 = 1</v>
      </c>
      <c r="E306" s="4">
        <f>IF(C306="","",LOOKUP(C306,'[23]E-FISCO'!$A$2:$A$12235,'[23]E-FISCO'!$A$2:$A$12235))</f>
        <v>95995</v>
      </c>
      <c r="F306" s="4">
        <f t="shared" si="179"/>
        <v>95995</v>
      </c>
      <c r="G306" s="4" t="e">
        <f>IF(C306="","",LOOKUP(C306,#REF!,#REF!))</f>
        <v>#REF!</v>
      </c>
      <c r="H306" s="4" t="e">
        <f t="shared" si="180"/>
        <v>#REF!</v>
      </c>
      <c r="I306" s="10" t="str">
        <f>IFERROR(VLOOKUP(C306,'[23]SINAPI MARÇO'!$A:$E,2,FALSE),IFERROR(VLOOKUP(C306,'[23]BANCO DE DADOS'!$A$3:$F$12008,3,FALSE),""))</f>
        <v>EXECUÇÃO DE PAVIMENTO COM APLICAÇÃO DE CONCRETO ASFÁLTICO, CAMADA DE ROLAMENTO - EXCLUSIVE CARGA E TRANSPORTE. AF_11/2019</v>
      </c>
      <c r="J306" s="6" t="str">
        <f>IFERROR(VLOOKUP(C306,'[23]SINAPI MARÇO'!$A:$E,3,FALSE),IFERROR(VLOOKUP(C306,'[23]BANCO DE DADOS'!$A$3:$F$12008,4,FALSE),""))</f>
        <v>M3</v>
      </c>
      <c r="K306" s="106">
        <f>VLOOKUP(A306,'[23]MEMÓRIA LOTE SETENTRIONAL'!$1:$1048576,6,FALSE)</f>
        <v>3026.13</v>
      </c>
      <c r="L306" s="7">
        <f>IFERROR(VLOOKUP(C306,'[23]SINAPI MARÇO'!$A:$E,4,FALSE),IFERROR(VLOOKUP(C306,'[23]BANCO DE DADOS'!$A$3:$F$12008,5,FALSE),""))</f>
        <v>2251.4299999999998</v>
      </c>
      <c r="M306" s="138"/>
      <c r="N306" s="107">
        <f>IF($P306="","",IF($P306=1,$J$10,IF($P306=2,$J$11,IF($P306=3,$J$12,IF($P306=4,$J$13,IF($P306=5,$J$14,IF($P306=6,$J$15)))))))</f>
        <v>0</v>
      </c>
      <c r="O306" s="107">
        <f>IF($P306="","",IF($P306=1,$K$10,IF($P306=2,$K$11,IF($P306=3,$K$12,IF($P306=4,$K$13,IF($P306=5,$K$14,IF($P306=6,$K$15)))))))</f>
        <v>0</v>
      </c>
      <c r="P306" s="108">
        <v>1</v>
      </c>
      <c r="Q306" s="8">
        <f t="shared" si="181"/>
        <v>2251.4299999999998</v>
      </c>
      <c r="R306" s="8">
        <f t="shared" si="181"/>
        <v>0</v>
      </c>
      <c r="S306" s="8">
        <f t="shared" si="182"/>
        <v>6813119.8700000001</v>
      </c>
      <c r="T306" s="8">
        <f t="shared" si="183"/>
        <v>0</v>
      </c>
      <c r="Z306" s="109"/>
    </row>
    <row r="307" spans="1:26" ht="33" x14ac:dyDescent="0.3">
      <c r="A307" s="46" t="s">
        <v>361</v>
      </c>
      <c r="B307" s="103" t="str">
        <f>IFERROR(VLOOKUP(C307,'[23]SINAPI MARÇO'!$A:$F,6,FALSE),IFERROR(VLOOKUP(C307,'[23]BANCO DE DADOS'!$A$3:$F$12008,2,FALSE),""))</f>
        <v>SINAPI MARÇO 2025</v>
      </c>
      <c r="C307" s="104">
        <v>100987</v>
      </c>
      <c r="D307" s="105" t="str">
        <f>IF(C307="","",IF(F307="","FALTA",LOOKUP($C307,'[23]E-FISCO'!$A$2:$A$12235,'[23]E-FISCO'!$B$2:$B$12235)))</f>
        <v>564872 - 6</v>
      </c>
      <c r="E307" s="4">
        <f>IF(C307="","",LOOKUP(C307,'[23]E-FISCO'!$A$2:$A$12235,'[23]E-FISCO'!$A$2:$A$12235))</f>
        <v>100987</v>
      </c>
      <c r="F307" s="4">
        <f>IF(C307=E307,C307,"")</f>
        <v>100987</v>
      </c>
      <c r="G307" s="4" t="e">
        <f>IF(C307="","",LOOKUP(C307,#REF!,#REF!))</f>
        <v>#REF!</v>
      </c>
      <c r="H307" s="4" t="e">
        <f>IF(C307=G307,C307,"")</f>
        <v>#REF!</v>
      </c>
      <c r="I307" s="10" t="str">
        <f>IFERROR(VLOOKUP(C307,'[23]SINAPI MARÇO'!$A:$E,2,FALSE),IFERROR(VLOOKUP(C307,'[23]BANCO DE DADOS'!$A$3:$F$12008,3,FALSE),""))</f>
        <v>CARGA DE MISTURA ASFÁLTICA EM CAMINHÃO BASCULANTE 14 M³ (UNIDADE: M3). AF_07/2020</v>
      </c>
      <c r="J307" s="6" t="str">
        <f>IFERROR(VLOOKUP(C307,'[23]SINAPI MARÇO'!$A:$E,3,FALSE),IFERROR(VLOOKUP(C307,'[23]BANCO DE DADOS'!$A$3:$F$12008,4,FALSE),""))</f>
        <v>M3</v>
      </c>
      <c r="K307" s="106">
        <f>VLOOKUP(A307,'[23]MEMÓRIA LOTE SETENTRIONAL'!$1:$1048576,6,FALSE)</f>
        <v>3026.13</v>
      </c>
      <c r="L307" s="7">
        <f>IFERROR(VLOOKUP(C307,'[23]SINAPI MARÇO'!$A:$E,4,FALSE),IFERROR(VLOOKUP(C307,'[23]BANCO DE DADOS'!$A$3:$F$12008,5,FALSE),""))</f>
        <v>10.24</v>
      </c>
      <c r="M307" s="138"/>
      <c r="N307" s="107">
        <f>IF($P307="","",IF($P307=1,$J$10,IF($P307=2,$J$11,IF($P307=3,$J$12,IF($P307=4,$J$13,IF($P307=5,$J$14,IF($P307=6,$J$15)))))))</f>
        <v>0</v>
      </c>
      <c r="O307" s="107">
        <f>IF($P307="","",IF($P307=1,$K$10,IF($P307=2,$K$11,IF($P307=3,$K$12,IF($P307=4,$K$13,IF($P307=5,$K$14,IF($P307=6,$K$15)))))))</f>
        <v>0</v>
      </c>
      <c r="P307" s="108">
        <v>1</v>
      </c>
      <c r="Q307" s="8">
        <f>IF($K307="","",ROUND((L307*N307)+L307,2))</f>
        <v>10.24</v>
      </c>
      <c r="R307" s="8">
        <f>IF($K307="","",ROUND((M307*O307)+M307,2))</f>
        <v>0</v>
      </c>
      <c r="S307" s="8">
        <f>IF($K307="","",ROUND(Q307*K307,2))</f>
        <v>30987.57</v>
      </c>
      <c r="T307" s="8">
        <f>IF($K307="","",ROUND(R307*K307,2))</f>
        <v>0</v>
      </c>
      <c r="Z307" s="109"/>
    </row>
    <row r="308" spans="1:26" ht="49.5" x14ac:dyDescent="0.3">
      <c r="A308" s="46" t="s">
        <v>362</v>
      </c>
      <c r="B308" s="103" t="str">
        <f>IFERROR(VLOOKUP(C308,'[23]SINAPI MARÇO'!$A:$F,6,FALSE),IFERROR(VLOOKUP(C308,'[23]BANCO DE DADOS'!$A$3:$F$12008,2,FALSE),""))</f>
        <v>SINAPI MARÇO 2025</v>
      </c>
      <c r="C308" s="104">
        <v>93593</v>
      </c>
      <c r="D308" s="105" t="str">
        <f>IF(C308="","",IF(F308="","FALTA",LOOKUP($C308,'[23]E-FISCO'!$A$2:$A$12235,'[23]E-FISCO'!$B$2:$B$12235)))</f>
        <v>480879 - 7</v>
      </c>
      <c r="E308" s="4">
        <f>IF(C308="","",LOOKUP(C308,'[23]E-FISCO'!$A$2:$A$12235,'[23]E-FISCO'!$A$2:$A$12235))</f>
        <v>93593</v>
      </c>
      <c r="F308" s="4">
        <f t="shared" si="179"/>
        <v>93593</v>
      </c>
      <c r="G308" s="4" t="e">
        <f>IF(C308="","",LOOKUP(C308,#REF!,#REF!))</f>
        <v>#REF!</v>
      </c>
      <c r="H308" s="4" t="e">
        <f t="shared" si="180"/>
        <v>#REF!</v>
      </c>
      <c r="I308" s="10" t="str">
        <f>IFERROR(VLOOKUP(C308,'[23]SINAPI MARÇO'!$A:$E,2,FALSE),IFERROR(VLOOKUP(C308,'[23]BANCO DE DADOS'!$A$3:$F$12008,3,FALSE),""))</f>
        <v>TRANSPORTE COM CAMINHÃO BASCULANTE DE 14 M³, EM VIA URBANA PAVIMENTADA, ADICIONAL PARA DMT EXCEDENTE A 30 KM (UNIDADE: M3XKM). AF_07/2020</v>
      </c>
      <c r="J308" s="6" t="str">
        <f>IFERROR(VLOOKUP(C308,'[23]SINAPI MARÇO'!$A:$E,3,FALSE),IFERROR(VLOOKUP(C308,'[23]BANCO DE DADOS'!$A$3:$F$12008,4,FALSE),""))</f>
        <v>M3XKM</v>
      </c>
      <c r="K308" s="106">
        <f>VLOOKUP(A308,'[23]MEMÓRIA LOTE SETENTRIONAL'!$1:$1048576,6,FALSE)</f>
        <v>92735.75</v>
      </c>
      <c r="L308" s="7">
        <f>IFERROR(VLOOKUP(C308,'[23]SINAPI MARÇO'!$A:$E,4,FALSE),IFERROR(VLOOKUP(C308,'[23]BANCO DE DADOS'!$A$3:$F$12008,5,FALSE),""))</f>
        <v>0.85</v>
      </c>
      <c r="M308" s="138"/>
      <c r="N308" s="107">
        <f>IF($P308="","",IF($P308=1,$J$10,IF($P308=2,$J$11,IF($P308=3,$J$12,IF($P308=4,$J$13,IF($P308=5,$J$14,IF($P308=6,$J$15)))))))</f>
        <v>0</v>
      </c>
      <c r="O308" s="107">
        <f>IF($P308="","",IF($P308=1,$K$10,IF($P308=2,$K$11,IF($P308=3,$K$12,IF($P308=4,$K$13,IF($P308=5,$K$14,IF($P308=6,$K$15)))))))</f>
        <v>0</v>
      </c>
      <c r="P308" s="108">
        <v>1</v>
      </c>
      <c r="Q308" s="8">
        <f t="shared" si="181"/>
        <v>0.85</v>
      </c>
      <c r="R308" s="8">
        <f t="shared" si="181"/>
        <v>0</v>
      </c>
      <c r="S308" s="8">
        <f t="shared" si="182"/>
        <v>78825.39</v>
      </c>
      <c r="T308" s="8">
        <f t="shared" si="183"/>
        <v>0</v>
      </c>
      <c r="Z308" s="109"/>
    </row>
    <row r="309" spans="1:26" ht="33" x14ac:dyDescent="0.3">
      <c r="A309" s="46" t="s">
        <v>363</v>
      </c>
      <c r="B309" s="103" t="str">
        <f>IFERROR(VLOOKUP(C309,'[23]SINAPI MARÇO'!$A:$F,6,FALSE),IFERROR(VLOOKUP(C309,'[23]BANCO DE DADOS'!$A$3:$F$12008,2,FALSE),""))</f>
        <v>SINAPI MARÇO 2025</v>
      </c>
      <c r="C309" s="104">
        <v>95876</v>
      </c>
      <c r="D309" s="105" t="str">
        <f>IF(C309="","",IF(F309="","FALTA",LOOKUP($C309,'[23]E-FISCO'!$A$2:$A$12235,'[23]E-FISCO'!$B$2:$B$12235)))</f>
        <v>491949 - 1</v>
      </c>
      <c r="E309" s="4">
        <f>IF(C309="","",LOOKUP(C309,'[23]E-FISCO'!$A$2:$A$12235,'[23]E-FISCO'!$A$2:$A$12235))</f>
        <v>95876</v>
      </c>
      <c r="F309" s="4">
        <f t="shared" si="179"/>
        <v>95876</v>
      </c>
      <c r="G309" s="4" t="e">
        <f>IF(C309="","",LOOKUP(C309,#REF!,#REF!))</f>
        <v>#REF!</v>
      </c>
      <c r="H309" s="4" t="e">
        <f t="shared" si="180"/>
        <v>#REF!</v>
      </c>
      <c r="I309" s="10" t="str">
        <f>IFERROR(VLOOKUP(C309,'[23]SINAPI MARÇO'!$A:$E,2,FALSE),IFERROR(VLOOKUP(C309,'[23]BANCO DE DADOS'!$A$3:$F$12008,3,FALSE),""))</f>
        <v>TRANSPORTE COM CAMINHÃO BASCULANTE DE 14 M³, EM VIA URBANA PAVIMENTADA, DMT ATÉ 30 KM (UNIDADE: M3XKM). AF_07/2020</v>
      </c>
      <c r="J309" s="6" t="str">
        <f>IFERROR(VLOOKUP(C309,'[23]SINAPI MARÇO'!$A:$E,3,FALSE),IFERROR(VLOOKUP(C309,'[23]BANCO DE DADOS'!$A$3:$F$12008,4,FALSE),""))</f>
        <v>M3XKM</v>
      </c>
      <c r="K309" s="106">
        <f>VLOOKUP(A309,'[23]MEMÓRIA LOTE SETENTRIONAL'!$1:$1048576,6,FALSE)</f>
        <v>10303.969999999999</v>
      </c>
      <c r="L309" s="7">
        <f>IFERROR(VLOOKUP(C309,'[23]SINAPI MARÇO'!$A:$E,4,FALSE),IFERROR(VLOOKUP(C309,'[23]BANCO DE DADOS'!$A$3:$F$12008,5,FALSE),""))</f>
        <v>2.12</v>
      </c>
      <c r="M309" s="138"/>
      <c r="N309" s="107">
        <f>IF($P309="","",IF($P309=1,$J$10,IF($P309=2,$J$11,IF($P309=3,$J$12,IF($P309=4,$J$13,IF($P309=5,$J$14,IF($P309=6,$J$15)))))))</f>
        <v>0</v>
      </c>
      <c r="O309" s="107">
        <f>IF($P309="","",IF($P309=1,$K$10,IF($P309=2,$K$11,IF($P309=3,$K$12,IF($P309=4,$K$13,IF($P309=5,$K$14,IF($P309=6,$K$15)))))))</f>
        <v>0</v>
      </c>
      <c r="P309" s="108">
        <v>1</v>
      </c>
      <c r="Q309" s="8">
        <f t="shared" si="181"/>
        <v>2.12</v>
      </c>
      <c r="R309" s="8">
        <f t="shared" si="181"/>
        <v>0</v>
      </c>
      <c r="S309" s="8">
        <f t="shared" si="182"/>
        <v>21844.42</v>
      </c>
      <c r="T309" s="8">
        <f t="shared" si="183"/>
        <v>0</v>
      </c>
      <c r="Z309" s="109"/>
    </row>
    <row r="310" spans="1:26" ht="49.5" customHeight="1" x14ac:dyDescent="0.3">
      <c r="A310" s="46" t="s">
        <v>364</v>
      </c>
      <c r="B310" s="103" t="str">
        <f>IFERROR(VLOOKUP(C310,'[23]SINAPI MARÇO'!$A:$F,6,FALSE),IFERROR(VLOOKUP(C310,'[23]BANCO DE DADOS'!$A$3:$F$12008,2,FALSE),""))</f>
        <v>SINAPI MARÇO 2025</v>
      </c>
      <c r="C310" s="104">
        <v>102333</v>
      </c>
      <c r="D310" s="105" t="str">
        <f>IF(C310="","",IF(F310="","FALTA",LOOKUP($C310,'[23]E-FISCO'!$A$2:$A$12235,'[23]E-FISCO'!$B$2:$B$12235)))</f>
        <v>FALTA</v>
      </c>
      <c r="E310" s="4">
        <f>IF(C310="","",LOOKUP(C310,'[23]E-FISCO'!$A$2:$A$12235,'[23]E-FISCO'!$A$2:$A$12235))</f>
        <v>102332</v>
      </c>
      <c r="F310" s="4" t="str">
        <f t="shared" si="179"/>
        <v/>
      </c>
      <c r="G310" s="4" t="e">
        <f>IF(C310="","",LOOKUP(C310,#REF!,#REF!))</f>
        <v>#REF!</v>
      </c>
      <c r="H310" s="4" t="e">
        <f t="shared" si="180"/>
        <v>#REF!</v>
      </c>
      <c r="I310" s="10" t="str">
        <f>IFERROR(VLOOKUP(C310,'[23]SINAPI MARÇO'!$A:$E,2,FALSE),IFERROR(VLOOKUP(C310,'[23]BANCO DE DADOS'!$A$3:$F$12008,3,FALSE),""))</f>
        <v>TRANSPORTE COM CAMINHÃO TANQUE DE TRANSPORTE DE MATERIAL ASFÁLTICO DE 20000 L, EM VIA URBANA PAVIMENTADA, ADICIONAL PARA DMT EXCEDENTE A 30 KM (UNIDADE: TXKM). AF_07/2020</v>
      </c>
      <c r="J310" s="6" t="str">
        <f>IFERROR(VLOOKUP(C310,'[23]SINAPI MARÇO'!$A:$E,3,FALSE),IFERROR(VLOOKUP(C310,'[23]BANCO DE DADOS'!$A$3:$F$12008,4,FALSE),""))</f>
        <v>TXKM</v>
      </c>
      <c r="K310" s="106">
        <f>VLOOKUP(A310,'[23]MEMÓRIA LOTE SETENTRIONAL'!$1:$1048576,6,FALSE)</f>
        <v>927.36</v>
      </c>
      <c r="L310" s="7">
        <f>IFERROR(VLOOKUP(C310,'[23]SINAPI MARÇO'!$A:$E,4,FALSE),IFERROR(VLOOKUP(C310,'[23]BANCO DE DADOS'!$A$3:$F$12008,5,FALSE),""))</f>
        <v>0.74</v>
      </c>
      <c r="M310" s="138"/>
      <c r="N310" s="107">
        <f>IF($P310="","",IF($P310=1,$J$10,IF($P310=2,$J$11,IF($P310=3,$J$12,IF($P310=4,$J$13,IF($P310=5,$J$14,IF($P310=6,$J$15)))))))</f>
        <v>0</v>
      </c>
      <c r="O310" s="107">
        <f>IF($P310="","",IF($P310=1,$K$10,IF($P310=2,$K$11,IF($P310=3,$K$12,IF($P310=4,$K$13,IF($P310=5,$K$14,IF($P310=6,$K$15)))))))</f>
        <v>0</v>
      </c>
      <c r="P310" s="108">
        <v>1</v>
      </c>
      <c r="Q310" s="8">
        <f t="shared" si="181"/>
        <v>0.74</v>
      </c>
      <c r="R310" s="8">
        <f t="shared" si="181"/>
        <v>0</v>
      </c>
      <c r="S310" s="8">
        <f t="shared" si="182"/>
        <v>686.25</v>
      </c>
      <c r="T310" s="8">
        <f t="shared" si="183"/>
        <v>0</v>
      </c>
      <c r="Z310" s="109"/>
    </row>
    <row r="311" spans="1:26" x14ac:dyDescent="0.3">
      <c r="A311" s="46" t="s">
        <v>365</v>
      </c>
      <c r="B311" s="103" t="str">
        <f>IFERROR(VLOOKUP(C311,'[23]SINAPI MARÇO'!$A:$F,6,FALSE),IFERROR(VLOOKUP(C311,'[23]BANCO DE DADOS'!$A$3:$F$12008,2,FALSE),""))</f>
        <v>SICRO JAN / 25</v>
      </c>
      <c r="C311" s="104">
        <v>4011353</v>
      </c>
      <c r="D311" s="105" t="str">
        <f>IF(C311="","",IF(F311="","FALTA",LOOKUP($C311,'[23]E-FISCO'!$A$2:$A$12235,'[23]E-FISCO'!$B$2:$B$12235)))</f>
        <v>FALTA</v>
      </c>
      <c r="E311" s="4">
        <f>IF(C311="","",LOOKUP(C311,'[23]E-FISCO'!$A$2:$A$12235,'[23]E-FISCO'!$A$2:$A$12235))</f>
        <v>3713612</v>
      </c>
      <c r="F311" s="4" t="str">
        <f t="shared" si="179"/>
        <v/>
      </c>
      <c r="G311" s="4" t="e">
        <f>IF(C311="","",LOOKUP(C311,#REF!,#REF!))</f>
        <v>#REF!</v>
      </c>
      <c r="H311" s="4" t="e">
        <f t="shared" si="180"/>
        <v>#REF!</v>
      </c>
      <c r="I311" s="10" t="str">
        <f>IFERROR(VLOOKUP(C311,'[23]SINAPI MARÇO'!$A:$E,2,FALSE),IFERROR(VLOOKUP(C311,'[23]BANCO DE DADOS'!$A$3:$F$12008,3,FALSE),""))</f>
        <v>PINTURA DE LIGAÇÃO</v>
      </c>
      <c r="J311" s="6" t="str">
        <f>IFERROR(VLOOKUP(C311,'[23]SINAPI MARÇO'!$A:$E,3,FALSE),IFERROR(VLOOKUP(C311,'[23]BANCO DE DADOS'!$A$3:$F$12008,4,FALSE),""))</f>
        <v>M²</v>
      </c>
      <c r="K311" s="106">
        <f>VLOOKUP(A311,'[23]MEMÓRIA LOTE SETENTRIONAL'!$1:$1048576,6,FALSE)</f>
        <v>60522.6</v>
      </c>
      <c r="L311" s="7">
        <f>IFERROR(VLOOKUP(C311,'[23]SINAPI MARÇO'!$A:$E,4,FALSE),IFERROR(VLOOKUP(C311,'[23]BANCO DE DADOS'!$A$3:$F$12008,5,FALSE),""))</f>
        <v>1.72</v>
      </c>
      <c r="M311" s="138"/>
      <c r="N311" s="107">
        <f>IF($P311="","",IF($P311=1,$J$10,IF($P311=2,$J$11,IF($P311=3,$J$12,IF($P311=4,$J$13,IF($P311=5,$J$14,IF($P311=6,$J$15)))))))</f>
        <v>0</v>
      </c>
      <c r="O311" s="107">
        <f>IF($P311="","",IF($P311=1,$K$10,IF($P311=2,$K$11,IF($P311=3,$K$12,IF($P311=4,$K$13,IF($P311=5,$K$14,IF($P311=6,$K$15)))))))</f>
        <v>0</v>
      </c>
      <c r="P311" s="108">
        <v>1</v>
      </c>
      <c r="Q311" s="8">
        <f t="shared" si="181"/>
        <v>1.72</v>
      </c>
      <c r="R311" s="8">
        <f t="shared" si="181"/>
        <v>0</v>
      </c>
      <c r="S311" s="8">
        <f t="shared" si="182"/>
        <v>104098.87</v>
      </c>
      <c r="T311" s="8">
        <f t="shared" si="183"/>
        <v>0</v>
      </c>
      <c r="Z311" s="109"/>
    </row>
    <row r="312" spans="1:26" ht="33" x14ac:dyDescent="0.3">
      <c r="A312" s="46" t="s">
        <v>366</v>
      </c>
      <c r="B312" s="103" t="str">
        <f>IFERROR(VLOOKUP(C312,'[23]SINAPI MARÇO'!$A:$F,6,FALSE),IFERROR(VLOOKUP(C312,'[23]BANCO DE DADOS'!$A$3:$F$12008,2,FALSE),""))</f>
        <v>SINAPI MARÇO 2025</v>
      </c>
      <c r="C312" s="104">
        <v>96001</v>
      </c>
      <c r="D312" s="105" t="str">
        <f>IF(C312="","",IF(F312="","FALTA",LOOKUP($C312,'[23]E-FISCO'!$A$2:$A$12235,'[23]E-FISCO'!$B$2:$B$12235)))</f>
        <v>512039 - 0</v>
      </c>
      <c r="E312" s="4">
        <f>IF(C312="","",LOOKUP(C312,'[23]E-FISCO'!$A$2:$A$12235,'[23]E-FISCO'!$A$2:$A$12235))</f>
        <v>96001</v>
      </c>
      <c r="F312" s="4">
        <f t="shared" si="179"/>
        <v>96001</v>
      </c>
      <c r="G312" s="4" t="e">
        <f>IF(C312="","",LOOKUP(C312,#REF!,#REF!))</f>
        <v>#REF!</v>
      </c>
      <c r="H312" s="4" t="e">
        <f t="shared" si="180"/>
        <v>#REF!</v>
      </c>
      <c r="I312" s="10" t="str">
        <f>IFERROR(VLOOKUP(C312,'[23]SINAPI MARÇO'!$A:$E,2,FALSE),IFERROR(VLOOKUP(C312,'[23]BANCO DE DADOS'!$A$3:$F$12008,3,FALSE),""))</f>
        <v>FRESAGEM DE PAVIMENTO ASFÁLTICO (PROFUNDIDADE ATÉ 5,0 CM) - EXCLUSIVE TRANSPORTE. AF_11/2019</v>
      </c>
      <c r="J312" s="6" t="str">
        <f>IFERROR(VLOOKUP(C312,'[23]SINAPI MARÇO'!$A:$E,3,FALSE),IFERROR(VLOOKUP(C312,'[23]BANCO DE DADOS'!$A$3:$F$12008,4,FALSE),""))</f>
        <v>M2</v>
      </c>
      <c r="K312" s="106">
        <f>VLOOKUP(A312,'[23]MEMÓRIA LOTE SETENTRIONAL'!$1:$1048576,6,FALSE)</f>
        <v>18156.78</v>
      </c>
      <c r="L312" s="7">
        <f>IFERROR(VLOOKUP(C312,'[23]SINAPI MARÇO'!$A:$E,4,FALSE),IFERROR(VLOOKUP(C312,'[23]BANCO DE DADOS'!$A$3:$F$12008,5,FALSE),""))</f>
        <v>7.17</v>
      </c>
      <c r="M312" s="138"/>
      <c r="N312" s="107">
        <f>IF($P312="","",IF($P312=1,$J$10,IF($P312=2,$J$11,IF($P312=3,$J$12,IF($P312=4,$J$13,IF($P312=5,$J$14,IF($P312=6,$J$15)))))))</f>
        <v>0</v>
      </c>
      <c r="O312" s="107">
        <f>IF($P312="","",IF($P312=1,$K$10,IF($P312=2,$K$11,IF($P312=3,$K$12,IF($P312=4,$K$13,IF($P312=5,$K$14,IF($P312=6,$K$15)))))))</f>
        <v>0</v>
      </c>
      <c r="P312" s="108">
        <v>1</v>
      </c>
      <c r="Q312" s="8">
        <f t="shared" si="181"/>
        <v>7.17</v>
      </c>
      <c r="R312" s="8">
        <f t="shared" si="181"/>
        <v>0</v>
      </c>
      <c r="S312" s="8">
        <f t="shared" si="182"/>
        <v>130184.11</v>
      </c>
      <c r="T312" s="8">
        <f t="shared" si="183"/>
        <v>0</v>
      </c>
      <c r="Z312" s="109"/>
    </row>
    <row r="313" spans="1:26" ht="33" x14ac:dyDescent="0.3">
      <c r="A313" s="46" t="s">
        <v>367</v>
      </c>
      <c r="B313" s="103" t="str">
        <f>IFERROR(VLOOKUP(C313,'[23]SINAPI MARÇO'!$A:$F,6,FALSE),IFERROR(VLOOKUP(C313,'[23]BANCO DE DADOS'!$A$3:$F$12008,2,FALSE),""))</f>
        <v>COMPOSIÇÃO</v>
      </c>
      <c r="C313" s="104" t="s">
        <v>99</v>
      </c>
      <c r="D313" s="105" t="str">
        <f>IF(C313="","",IF(F313="","FALTA",LOOKUP($C313,'[23]E-FISCO'!$A$2:$A$12235,'[23]E-FISCO'!$B$2:$B$12235)))</f>
        <v>FALTA</v>
      </c>
      <c r="E313" s="4" t="str">
        <f>IF(C313="","",LOOKUP(C313,'[23]E-FISCO'!$A$2:$A$12235,'[23]E-FISCO'!$A$2:$A$12235))</f>
        <v>A9372</v>
      </c>
      <c r="F313" s="4" t="str">
        <f t="shared" si="179"/>
        <v/>
      </c>
      <c r="G313" s="4" t="e">
        <f>IF(C313="","",LOOKUP(C313,#REF!,#REF!))</f>
        <v>#REF!</v>
      </c>
      <c r="H313" s="4" t="e">
        <f t="shared" si="180"/>
        <v>#REF!</v>
      </c>
      <c r="I313" s="10" t="str">
        <f>IFERROR(VLOOKUP(C313,'[23]SINAPI MARÇO'!$A:$E,2,FALSE),IFERROR(VLOOKUP(C313,'[23]BANCO DE DADOS'!$A$3:$F$12008,3,FALSE),""))</f>
        <v>TRANSPORTE DE EMULSÃO ASFALTICA CATIÔNICA RR - 2C PARA PAVIMENTAÇÃO ASFALTICA</v>
      </c>
      <c r="J313" s="6" t="str">
        <f>IFERROR(VLOOKUP(C313,'[23]SINAPI MARÇO'!$A:$E,3,FALSE),IFERROR(VLOOKUP(C313,'[23]BANCO DE DADOS'!$A$3:$F$12008,4,FALSE),""))</f>
        <v>T</v>
      </c>
      <c r="K313" s="106">
        <f>VLOOKUP(A313,'[23]MEMÓRIA LOTE SETENTRIONAL'!$1:$1048576,6,FALSE)</f>
        <v>27.24</v>
      </c>
      <c r="L313" s="7">
        <f>IFERROR(VLOOKUP(C313,'[23]SINAPI MARÇO'!$A:$E,4,FALSE),IFERROR(VLOOKUP(C313,'[23]BANCO DE DADOS'!$A$3:$F$12008,5,FALSE),""))</f>
        <v>504.89</v>
      </c>
      <c r="M313" s="138"/>
      <c r="N313" s="107">
        <f>IF($P313="","",IF($P313=1,$J$10,IF($P313=2,$J$11,IF($P313=3,$J$12,IF($P313=4,$J$13,IF($P313=5,$J$14,IF($P313=6,$J$15)))))))</f>
        <v>0</v>
      </c>
      <c r="O313" s="107">
        <f>IF($P313="","",IF($P313=1,$K$10,IF($P313=2,$K$11,IF($P313=3,$K$12,IF($P313=4,$K$13,IF($P313=5,$K$14,IF($P313=6,$K$15)))))))</f>
        <v>0</v>
      </c>
      <c r="P313" s="108">
        <v>2</v>
      </c>
      <c r="Q313" s="8">
        <f t="shared" si="181"/>
        <v>504.89</v>
      </c>
      <c r="R313" s="8">
        <f t="shared" si="181"/>
        <v>0</v>
      </c>
      <c r="S313" s="8">
        <f t="shared" si="182"/>
        <v>13753.2</v>
      </c>
      <c r="T313" s="8">
        <f t="shared" si="183"/>
        <v>0</v>
      </c>
      <c r="Z313" s="109"/>
    </row>
    <row r="314" spans="1:26" ht="49.5" x14ac:dyDescent="0.3">
      <c r="A314" s="46" t="s">
        <v>368</v>
      </c>
      <c r="B314" s="103" t="str">
        <f>IFERROR(VLOOKUP(C314,'[23]SINAPI MARÇO'!$A:$F,6,FALSE),IFERROR(VLOOKUP(C314,'[23]BANCO DE DADOS'!$A$3:$F$12008,2,FALSE),""))</f>
        <v>SINAPI MARÇO 2025</v>
      </c>
      <c r="C314" s="104">
        <v>96396</v>
      </c>
      <c r="D314" s="105" t="str">
        <f>IF(C314="","",IF(F314="","FALTA",LOOKUP($C314,'[23]E-FISCO'!$A$2:$A$12235,'[23]E-FISCO'!$B$2:$B$12235)))</f>
        <v>477471 - 0</v>
      </c>
      <c r="E314" s="4">
        <f>IF(C314="","",LOOKUP(C314,'[23]E-FISCO'!$A$2:$A$12235,'[23]E-FISCO'!$A$2:$A$12235))</f>
        <v>96396</v>
      </c>
      <c r="F314" s="4">
        <f t="shared" si="179"/>
        <v>96396</v>
      </c>
      <c r="G314" s="4" t="e">
        <f>IF(C314="","",LOOKUP(C314,#REF!,#REF!))</f>
        <v>#REF!</v>
      </c>
      <c r="H314" s="4" t="e">
        <f t="shared" si="180"/>
        <v>#REF!</v>
      </c>
      <c r="I314" s="10" t="str">
        <f>IFERROR(VLOOKUP(C314,'[23]SINAPI MARÇO'!$A:$E,2,FALSE),IFERROR(VLOOKUP(C314,'[23]BANCO DE DADOS'!$A$3:$F$12008,3,FALSE),""))</f>
        <v>CONSTRUÇÃO DE BASE E SUB-BASE PARA PAVIMENTAÇÃO DE BRITA GRADUADA SIMPLES, COM ESPESSURA DE 15 CM - EXCLUSIVE CARGA E TRANSPORTE. AF_09/2024</v>
      </c>
      <c r="J314" s="6" t="str">
        <f>IFERROR(VLOOKUP(C314,'[23]SINAPI MARÇO'!$A:$E,3,FALSE),IFERROR(VLOOKUP(C314,'[23]BANCO DE DADOS'!$A$3:$F$12008,4,FALSE),""))</f>
        <v>M3</v>
      </c>
      <c r="K314" s="106">
        <f>VLOOKUP(A314,'[23]MEMÓRIA LOTE SETENTRIONAL'!$1:$1048576,6,FALSE)</f>
        <v>907.84</v>
      </c>
      <c r="L314" s="7">
        <f>IFERROR(VLOOKUP(C314,'[23]SINAPI MARÇO'!$A:$E,4,FALSE),IFERROR(VLOOKUP(C314,'[23]BANCO DE DADOS'!$A$3:$F$12008,5,FALSE),""))</f>
        <v>172.32</v>
      </c>
      <c r="M314" s="138"/>
      <c r="N314" s="107">
        <f>IF($P314="","",IF($P314=1,$J$10,IF($P314=2,$J$11,IF($P314=3,$J$12,IF($P314=4,$J$13,IF($P314=5,$J$14,IF($P314=6,$J$15)))))))</f>
        <v>0</v>
      </c>
      <c r="O314" s="107">
        <f>IF($P314="","",IF($P314=1,$K$10,IF($P314=2,$K$11,IF($P314=3,$K$12,IF($P314=4,$K$13,IF($P314=5,$K$14,IF($P314=6,$K$15)))))))</f>
        <v>0</v>
      </c>
      <c r="P314" s="108">
        <v>1</v>
      </c>
      <c r="Q314" s="8">
        <f t="shared" si="181"/>
        <v>172.32</v>
      </c>
      <c r="R314" s="8">
        <f t="shared" si="181"/>
        <v>0</v>
      </c>
      <c r="S314" s="8">
        <f t="shared" si="182"/>
        <v>156438.99</v>
      </c>
      <c r="T314" s="8">
        <f t="shared" si="183"/>
        <v>0</v>
      </c>
      <c r="Z314" s="109"/>
    </row>
    <row r="315" spans="1:26" ht="49.5" x14ac:dyDescent="0.3">
      <c r="A315" s="46" t="s">
        <v>369</v>
      </c>
      <c r="B315" s="103" t="str">
        <f>IFERROR(VLOOKUP(C315,'[23]SINAPI MARÇO'!$A:$F,6,FALSE),IFERROR(VLOOKUP(C315,'[23]BANCO DE DADOS'!$A$3:$F$12008,2,FALSE),""))</f>
        <v>SINAPI MARÇO 2025</v>
      </c>
      <c r="C315" s="112">
        <v>100975</v>
      </c>
      <c r="D315" s="105" t="str">
        <f>IF(C315="","",IF(F315="","FALTA",LOOKUP($C315,'[23]E-FISCO'!$A$2:$A$12235,'[23]E-FISCO'!$B$2:$B$12235)))</f>
        <v>565329 - 0</v>
      </c>
      <c r="E315" s="4">
        <f>IF(C315="","",LOOKUP(C315,'[23]E-FISCO'!$A$2:$A$12235,'[23]E-FISCO'!$A$2:$A$12235))</f>
        <v>100975</v>
      </c>
      <c r="F315" s="4">
        <f t="shared" si="179"/>
        <v>100975</v>
      </c>
      <c r="G315" s="4" t="e">
        <f>IF(C315="","",LOOKUP(C315,#REF!,#REF!))</f>
        <v>#REF!</v>
      </c>
      <c r="H315" s="4" t="e">
        <f t="shared" si="180"/>
        <v>#REF!</v>
      </c>
      <c r="I315" s="10" t="str">
        <f>IFERROR(VLOOKUP(C315,'[23]SINAPI MARÇO'!$A:$E,2,FALSE),IFERROR(VLOOKUP(C315,'[23]BANCO DE DADOS'!$A$3:$F$12008,3,FALSE),""))</f>
        <v>CARGA, MANOBRA E DESCARGA DE SOLOS E MATERIAIS GRANULARES EM CAMINHÃO BASCULANTE 14 M³ - CARGA COM PÁ CARREGADEIRA (CAÇAMBA DE 1,7 A 2,8 M³ / 128 HP) E DESCARGA LIVRE (UNIDADE: M3). AF_07/2020</v>
      </c>
      <c r="J315" s="6" t="str">
        <f>IFERROR(VLOOKUP(C315,'[23]SINAPI MARÇO'!$A:$E,3,FALSE),IFERROR(VLOOKUP(C315,'[23]BANCO DE DADOS'!$A$3:$F$12008,4,FALSE),""))</f>
        <v>M3</v>
      </c>
      <c r="K315" s="106">
        <f>VLOOKUP(A315,'[23]MEMÓRIA LOTE SETENTRIONAL'!$1:$1048576,6,FALSE)</f>
        <v>1815.68</v>
      </c>
      <c r="L315" s="7">
        <f>IFERROR(VLOOKUP(C315,'[23]SINAPI MARÇO'!$A:$E,4,FALSE),IFERROR(VLOOKUP(C315,'[23]BANCO DE DADOS'!$A$3:$F$12008,5,FALSE),""))</f>
        <v>8.3699999999999992</v>
      </c>
      <c r="M315" s="138"/>
      <c r="N315" s="107">
        <f>IF($P315="","",IF($P315=1,$J$10,IF($P315=2,$J$11,IF($P315=3,$J$12,IF($P315=4,$J$13,IF($P315=5,$J$14,IF($P315=6,$J$15)))))))</f>
        <v>0</v>
      </c>
      <c r="O315" s="107">
        <f>IF($P315="","",IF($P315=1,$K$10,IF($P315=2,$K$11,IF($P315=3,$K$12,IF($P315=4,$K$13,IF($P315=5,$K$14,IF($P315=6,$K$15)))))))</f>
        <v>0</v>
      </c>
      <c r="P315" s="108">
        <v>1</v>
      </c>
      <c r="Q315" s="8">
        <f t="shared" si="181"/>
        <v>8.3699999999999992</v>
      </c>
      <c r="R315" s="8">
        <f t="shared" si="181"/>
        <v>0</v>
      </c>
      <c r="S315" s="8">
        <f t="shared" si="182"/>
        <v>15197.24</v>
      </c>
      <c r="T315" s="8">
        <f t="shared" si="183"/>
        <v>0</v>
      </c>
      <c r="Z315" s="109"/>
    </row>
    <row r="316" spans="1:26" ht="49.5" x14ac:dyDescent="0.3">
      <c r="A316" s="46" t="s">
        <v>370</v>
      </c>
      <c r="B316" s="103" t="str">
        <f>IFERROR(VLOOKUP(C316,'[23]SINAPI MARÇO'!$A:$F,6,FALSE),IFERROR(VLOOKUP(C316,'[23]BANCO DE DADOS'!$A$3:$F$12008,2,FALSE),""))</f>
        <v>SINAPI MARÇO 2025</v>
      </c>
      <c r="C316" s="112">
        <v>93593</v>
      </c>
      <c r="D316" s="105" t="str">
        <f>IF(C316="","",IF(F316="","FALTA",LOOKUP($C316,'[23]E-FISCO'!$A$2:$A$12235,'[23]E-FISCO'!$B$2:$B$12235)))</f>
        <v>480879 - 7</v>
      </c>
      <c r="E316" s="4">
        <f>IF(C316="","",LOOKUP(C316,'[23]E-FISCO'!$A$2:$A$12235,'[23]E-FISCO'!$A$2:$A$12235))</f>
        <v>93593</v>
      </c>
      <c r="F316" s="4">
        <f t="shared" si="179"/>
        <v>93593</v>
      </c>
      <c r="G316" s="4" t="e">
        <f>IF(C316="","",LOOKUP(C316,#REF!,#REF!))</f>
        <v>#REF!</v>
      </c>
      <c r="H316" s="4" t="e">
        <f t="shared" si="180"/>
        <v>#REF!</v>
      </c>
      <c r="I316" s="10" t="str">
        <f>IFERROR(VLOOKUP(C316,'[23]SINAPI MARÇO'!$A:$E,2,FALSE),IFERROR(VLOOKUP(C316,'[23]BANCO DE DADOS'!$A$3:$F$12008,3,FALSE),""))</f>
        <v>TRANSPORTE COM CAMINHÃO BASCULANTE DE 14 M³, EM VIA URBANA PAVIMENTADA, ADICIONAL PARA DMT EXCEDENTE A 30 KM (UNIDADE: M3XKM). AF_07/2020</v>
      </c>
      <c r="J316" s="6" t="str">
        <f>IFERROR(VLOOKUP(C316,'[23]SINAPI MARÇO'!$A:$E,3,FALSE),IFERROR(VLOOKUP(C316,'[23]BANCO DE DADOS'!$A$3:$F$12008,4,FALSE),""))</f>
        <v>M3XKM</v>
      </c>
      <c r="K316" s="106">
        <f>VLOOKUP(A316,'[23]MEMÓRIA LOTE SETENTRIONAL'!$1:$1048576,6,FALSE)</f>
        <v>52332.44</v>
      </c>
      <c r="L316" s="7">
        <f>IFERROR(VLOOKUP(C316,'[23]SINAPI MARÇO'!$A:$E,4,FALSE),IFERROR(VLOOKUP(C316,'[23]BANCO DE DADOS'!$A$3:$F$12008,5,FALSE),""))</f>
        <v>0.85</v>
      </c>
      <c r="M316" s="138"/>
      <c r="N316" s="107">
        <f>IF($P316="","",IF($P316=1,$J$10,IF($P316=2,$J$11,IF($P316=3,$J$12,IF($P316=4,$J$13,IF($P316=5,$J$14,IF($P316=6,$J$15)))))))</f>
        <v>0</v>
      </c>
      <c r="O316" s="107">
        <f>IF($P316="","",IF($P316=1,$K$10,IF($P316=2,$K$11,IF($P316=3,$K$12,IF($P316=4,$K$13,IF($P316=5,$K$14,IF($P316=6,$K$15)))))))</f>
        <v>0</v>
      </c>
      <c r="P316" s="108">
        <v>1</v>
      </c>
      <c r="Q316" s="8">
        <f t="shared" si="181"/>
        <v>0.85</v>
      </c>
      <c r="R316" s="8">
        <f t="shared" si="181"/>
        <v>0</v>
      </c>
      <c r="S316" s="8">
        <f t="shared" si="182"/>
        <v>44482.57</v>
      </c>
      <c r="T316" s="8">
        <f t="shared" si="183"/>
        <v>0</v>
      </c>
      <c r="Z316" s="109"/>
    </row>
    <row r="317" spans="1:26" ht="33" x14ac:dyDescent="0.3">
      <c r="A317" s="46" t="s">
        <v>371</v>
      </c>
      <c r="B317" s="103" t="str">
        <f>IFERROR(VLOOKUP(C317,'[23]SINAPI MARÇO'!$A:$F,6,FALSE),IFERROR(VLOOKUP(C317,'[23]BANCO DE DADOS'!$A$3:$F$12008,2,FALSE),""))</f>
        <v>SINAPI MARÇO 2025</v>
      </c>
      <c r="C317" s="112">
        <v>95876</v>
      </c>
      <c r="D317" s="105" t="str">
        <f>IF(C317="","",IF(F317="","FALTA",LOOKUP($C317,'[23]E-FISCO'!$A$2:$A$12235,'[23]E-FISCO'!$B$2:$B$12235)))</f>
        <v>491949 - 1</v>
      </c>
      <c r="E317" s="4">
        <f>IF(C317="","",LOOKUP(C317,'[23]E-FISCO'!$A$2:$A$12235,'[23]E-FISCO'!$A$2:$A$12235))</f>
        <v>95876</v>
      </c>
      <c r="F317" s="4">
        <f t="shared" si="179"/>
        <v>95876</v>
      </c>
      <c r="G317" s="4" t="e">
        <f>IF(C317="","",LOOKUP(C317,#REF!,#REF!))</f>
        <v>#REF!</v>
      </c>
      <c r="H317" s="4" t="e">
        <f t="shared" si="180"/>
        <v>#REF!</v>
      </c>
      <c r="I317" s="10" t="str">
        <f>IFERROR(VLOOKUP(C317,'[23]SINAPI MARÇO'!$A:$E,2,FALSE),IFERROR(VLOOKUP(C317,'[23]BANCO DE DADOS'!$A$3:$F$12008,3,FALSE),""))</f>
        <v>TRANSPORTE COM CAMINHÃO BASCULANTE DE 14 M³, EM VIA URBANA PAVIMENTADA, DMT ATÉ 30 KM (UNIDADE: M3XKM). AF_07/2020</v>
      </c>
      <c r="J317" s="6" t="str">
        <f>IFERROR(VLOOKUP(C317,'[23]SINAPI MARÇO'!$A:$E,3,FALSE),IFERROR(VLOOKUP(C317,'[23]BANCO DE DADOS'!$A$3:$F$12008,4,FALSE),""))</f>
        <v>M3XKM</v>
      </c>
      <c r="K317" s="106">
        <f>VLOOKUP(A317,'[23]MEMÓRIA LOTE SETENTRIONAL'!$1:$1048576,6,FALSE)</f>
        <v>5814.72</v>
      </c>
      <c r="L317" s="7">
        <f>IFERROR(VLOOKUP(C317,'[23]SINAPI MARÇO'!$A:$E,4,FALSE),IFERROR(VLOOKUP(C317,'[23]BANCO DE DADOS'!$A$3:$F$12008,5,FALSE),""))</f>
        <v>2.12</v>
      </c>
      <c r="M317" s="138"/>
      <c r="N317" s="107">
        <f>IF($P317="","",IF($P317=1,$J$10,IF($P317=2,$J$11,IF($P317=3,$J$12,IF($P317=4,$J$13,IF($P317=5,$J$14,IF($P317=6,$J$15)))))))</f>
        <v>0</v>
      </c>
      <c r="O317" s="107">
        <f>IF($P317="","",IF($P317=1,$K$10,IF($P317=2,$K$11,IF($P317=3,$K$12,IF($P317=4,$K$13,IF($P317=5,$K$14,IF($P317=6,$K$15)))))))</f>
        <v>0</v>
      </c>
      <c r="P317" s="108">
        <v>1</v>
      </c>
      <c r="Q317" s="8">
        <f t="shared" si="181"/>
        <v>2.12</v>
      </c>
      <c r="R317" s="8">
        <f t="shared" si="181"/>
        <v>0</v>
      </c>
      <c r="S317" s="8">
        <f t="shared" si="182"/>
        <v>12327.21</v>
      </c>
      <c r="T317" s="8">
        <f t="shared" si="183"/>
        <v>0</v>
      </c>
      <c r="Z317" s="109"/>
    </row>
    <row r="318" spans="1:26" ht="49.5" x14ac:dyDescent="0.3">
      <c r="A318" s="46" t="s">
        <v>372</v>
      </c>
      <c r="B318" s="103" t="str">
        <f>IFERROR(VLOOKUP(C318,'[23]SINAPI MARÇO'!$A:$F,6,FALSE),IFERROR(VLOOKUP(C318,'[23]BANCO DE DADOS'!$A$3:$F$12008,2,FALSE),""))</f>
        <v>COTAÇÃO</v>
      </c>
      <c r="C318" s="112" t="s">
        <v>373</v>
      </c>
      <c r="D318" s="105" t="str">
        <f>IF(C318="","",IF(F318="","FALTA",LOOKUP($C318,'[23]E-FISCO'!$A$2:$A$12235,'[23]E-FISCO'!$B$2:$B$12235)))</f>
        <v>FALTA</v>
      </c>
      <c r="E318" s="4" t="str">
        <f>IF(C318="","",LOOKUP(C318,'[23]E-FISCO'!$A$2:$A$12235,'[23]E-FISCO'!$A$2:$A$12235))</f>
        <v>A9372</v>
      </c>
      <c r="F318" s="4" t="str">
        <f t="shared" si="179"/>
        <v/>
      </c>
      <c r="G318" s="4" t="e">
        <f>IF(C318="","",LOOKUP(C318,#REF!,#REF!))</f>
        <v>#REF!</v>
      </c>
      <c r="H318" s="4" t="e">
        <f t="shared" si="180"/>
        <v>#REF!</v>
      </c>
      <c r="I318" s="10" t="str">
        <f>IFERROR(VLOOKUP(C318,'[23]SINAPI MARÇO'!$A:$E,2,FALSE),IFERROR(VLOOKUP(C318,'[23]BANCO DE DADOS'!$A$3:$F$12008,3,FALSE),""))</f>
        <v>SERVICO DE TRATAMENTO DE RESIDUOS - DO TIPO REJEITOS SOLIDOS, CLASSE A( CONAMA 307/02 )e  II B (NBR 10004), EM CENTRAL DE TRATAMENTO (ENTULHO/METRALHA/FRESA)</v>
      </c>
      <c r="J318" s="6" t="str">
        <f>IFERROR(VLOOKUP(C318,'[23]SINAPI MARÇO'!$A:$E,3,FALSE),IFERROR(VLOOKUP(C318,'[23]BANCO DE DADOS'!$A$3:$F$12008,4,FALSE),""))</f>
        <v>T</v>
      </c>
      <c r="K318" s="106">
        <f>VLOOKUP(A318,'[23]MEMÓRIA LOTE SETENTRIONAL'!$1:$1048576,6,FALSE)</f>
        <v>8.17</v>
      </c>
      <c r="L318" s="7">
        <f>IFERROR(VLOOKUP(C318,'[23]SINAPI MARÇO'!$A:$E,4,FALSE),IFERROR(VLOOKUP(C318,'[23]BANCO DE DADOS'!$A$3:$F$12008,5,FALSE),""))</f>
        <v>45</v>
      </c>
      <c r="M318" s="138"/>
      <c r="N318" s="107">
        <f>IF($P318="","",IF($P318=1,$J$10,IF($P318=2,$J$11,IF($P318=3,$J$12,IF($P318=4,$J$13,IF($P318=5,$J$14,IF($P318=6,$J$15)))))))</f>
        <v>0</v>
      </c>
      <c r="O318" s="107">
        <f>IF($P318="","",IF($P318=1,$K$10,IF($P318=2,$K$11,IF($P318=3,$K$12,IF($P318=4,$K$13,IF($P318=5,$K$14,IF($P318=6,$K$15)))))))</f>
        <v>0</v>
      </c>
      <c r="P318" s="108">
        <v>2</v>
      </c>
      <c r="Q318" s="8">
        <f t="shared" si="181"/>
        <v>45</v>
      </c>
      <c r="R318" s="8">
        <f t="shared" si="181"/>
        <v>0</v>
      </c>
      <c r="S318" s="8">
        <f t="shared" si="182"/>
        <v>367.65</v>
      </c>
      <c r="T318" s="8">
        <f t="shared" si="183"/>
        <v>0</v>
      </c>
      <c r="Z318" s="109"/>
    </row>
    <row r="319" spans="1:26" x14ac:dyDescent="0.25">
      <c r="A319" s="97" t="s">
        <v>374</v>
      </c>
      <c r="B319" s="97"/>
      <c r="C319" s="98"/>
      <c r="D319" s="99"/>
      <c r="E319" s="99"/>
      <c r="F319" s="99"/>
      <c r="G319" s="99"/>
      <c r="H319" s="99"/>
      <c r="I319" s="3" t="s">
        <v>136</v>
      </c>
      <c r="J319" s="99"/>
      <c r="K319" s="100"/>
      <c r="L319" s="101"/>
      <c r="M319" s="139"/>
      <c r="N319" s="99"/>
      <c r="O319" s="99"/>
      <c r="P319" s="99"/>
      <c r="Q319" s="99"/>
      <c r="R319" s="99"/>
      <c r="S319" s="102">
        <f>SUM(S320:S328)</f>
        <v>322071.87</v>
      </c>
      <c r="T319" s="102">
        <f>SUM(T320:T328)</f>
        <v>0</v>
      </c>
      <c r="Z319" s="109"/>
    </row>
    <row r="320" spans="1:26" ht="33" x14ac:dyDescent="0.3">
      <c r="A320" s="46" t="s">
        <v>375</v>
      </c>
      <c r="B320" s="103" t="str">
        <f>IFERROR(VLOOKUP(C320,'[23]SINAPI MARÇO'!$A:$F,6,FALSE),IFERROR(VLOOKUP(C320,'[23]BANCO DE DADOS'!$A$3:$F$12008,2,FALSE),""))</f>
        <v>SICRO JAN / 25</v>
      </c>
      <c r="C320" s="104">
        <v>5213444</v>
      </c>
      <c r="D320" s="105" t="str">
        <f>IF(C320="","",IF(F320="","FALTA",LOOKUP($C320,'[23]E-FISCO'!$A$2:$A$12235,'[23]E-FISCO'!$B$2:$B$12235)))</f>
        <v>FALTA</v>
      </c>
      <c r="E320" s="4">
        <f>IF(C320="","",LOOKUP(C320,'[23]E-FISCO'!$A$2:$A$12235,'[23]E-FISCO'!$A$2:$A$12235))</f>
        <v>5213430</v>
      </c>
      <c r="F320" s="4" t="str">
        <f t="shared" ref="F320:F323" si="184">IF(C320=E320,C320,"")</f>
        <v/>
      </c>
      <c r="G320" s="4" t="e">
        <f>IF(C320="","",LOOKUP(C320,#REF!,#REF!))</f>
        <v>#REF!</v>
      </c>
      <c r="H320" s="4" t="e">
        <f t="shared" ref="H320:H323" si="185">IF(C320=G320,C320,"")</f>
        <v>#REF!</v>
      </c>
      <c r="I320" s="10" t="str">
        <f>IFERROR(VLOOKUP(C320,'[23]SINAPI MARÇO'!$A:$E,2,FALSE),IFERROR(VLOOKUP(C320,'[23]BANCO DE DADOS'!$A$3:$F$12008,3,FALSE),""))</f>
        <v>PLACA DE REGULAMENTAÇÃO EM AÇO, R1 LADO 0,248 M - PELÍCULA RETRORREFLETIVA TIPO I + SI - FORNECIMENTO E IMPLANTAÇÃO</v>
      </c>
      <c r="J320" s="6" t="str">
        <f>IFERROR(VLOOKUP(C320,'[23]SINAPI MARÇO'!$A:$E,3,FALSE),IFERROR(VLOOKUP(C320,'[23]BANCO DE DADOS'!$A$3:$F$12008,4,FALSE),""))</f>
        <v>UN</v>
      </c>
      <c r="K320" s="106">
        <f>VLOOKUP(A320,'[23]MEMÓRIA LOTE SETENTRIONAL'!$1:$1048576,6,FALSE)</f>
        <v>150</v>
      </c>
      <c r="L320" s="7">
        <f>IFERROR(VLOOKUP(C320,'[23]SINAPI MARÇO'!$A:$E,4,FALSE),IFERROR(VLOOKUP(C320,'[23]BANCO DE DADOS'!$A$3:$F$12008,5,FALSE),""))</f>
        <v>265.97000000000003</v>
      </c>
      <c r="M320" s="138"/>
      <c r="N320" s="107">
        <f>IF($P320="","",IF($P320=1,$J$10,IF($P320=2,$J$11,IF($P320=3,$J$12,IF($P320=4,$J$13,IF($P320=5,$J$14,IF($P320=6,$J$15)))))))</f>
        <v>0</v>
      </c>
      <c r="O320" s="107">
        <f>IF($P320="","",IF($P320=1,$K$10,IF($P320=2,$K$11,IF($P320=3,$K$12,IF($P320=4,$K$13,IF($P320=5,$K$14,IF($P320=6,$K$15)))))))</f>
        <v>0</v>
      </c>
      <c r="P320" s="108">
        <v>1</v>
      </c>
      <c r="Q320" s="8">
        <f t="shared" ref="Q320:R328" si="186">IF($K320="","",ROUND((L320*N320)+L320,2))</f>
        <v>265.97000000000003</v>
      </c>
      <c r="R320" s="8">
        <f t="shared" si="186"/>
        <v>0</v>
      </c>
      <c r="S320" s="8">
        <f t="shared" ref="S320:S323" si="187">IF($K320="","",ROUND(Q320*K320,2))</f>
        <v>39895.5</v>
      </c>
      <c r="T320" s="8">
        <f t="shared" ref="T320:T323" si="188">IF($K320="","",ROUND(R320*K320,2))</f>
        <v>0</v>
      </c>
      <c r="Z320" s="109"/>
    </row>
    <row r="321" spans="1:26" ht="33" x14ac:dyDescent="0.3">
      <c r="A321" s="46" t="s">
        <v>376</v>
      </c>
      <c r="B321" s="103" t="str">
        <f>IFERROR(VLOOKUP(C321,'[23]SINAPI MARÇO'!$A:$F,6,FALSE),IFERROR(VLOOKUP(C321,'[23]BANCO DE DADOS'!$A$3:$F$12008,2,FALSE),""))</f>
        <v>SICRO JAN / 25</v>
      </c>
      <c r="C321" s="104">
        <v>5213855</v>
      </c>
      <c r="D321" s="105" t="str">
        <f>IF(C321="","",IF(F321="","FALTA",LOOKUP($C321,'[23]E-FISCO'!$A$2:$A$12235,'[23]E-FISCO'!$B$2:$B$12235)))</f>
        <v>FALTA</v>
      </c>
      <c r="E321" s="4">
        <f>IF(C321="","",LOOKUP(C321,'[23]E-FISCO'!$A$2:$A$12235,'[23]E-FISCO'!$A$2:$A$12235))</f>
        <v>5213430</v>
      </c>
      <c r="F321" s="4" t="str">
        <f t="shared" si="184"/>
        <v/>
      </c>
      <c r="G321" s="4" t="e">
        <f>IF(C321="","",LOOKUP(C321,#REF!,#REF!))</f>
        <v>#REF!</v>
      </c>
      <c r="H321" s="4" t="e">
        <f t="shared" si="185"/>
        <v>#REF!</v>
      </c>
      <c r="I321" s="10" t="str">
        <f>IFERROR(VLOOKUP(C321,'[23]SINAPI MARÇO'!$A:$E,2,FALSE),IFERROR(VLOOKUP(C321,'[23]BANCO DE DADOS'!$A$3:$F$12008,3,FALSE),""))</f>
        <v>SUPORTE METÁLICO GALVANIZADO PARA PLACA DE REGULAMENTAÇÃO - R1 - LADO DE 0,248 M - FORNECIMENTO E IMPLANTAÇÃO</v>
      </c>
      <c r="J321" s="6" t="str">
        <f>IFERROR(VLOOKUP(C321,'[23]SINAPI MARÇO'!$A:$E,3,FALSE),IFERROR(VLOOKUP(C321,'[23]BANCO DE DADOS'!$A$3:$F$12008,4,FALSE),""))</f>
        <v>UN</v>
      </c>
      <c r="K321" s="106">
        <f>VLOOKUP(A321,'[23]MEMÓRIA LOTE SETENTRIONAL'!$1:$1048576,6,FALSE)</f>
        <v>15</v>
      </c>
      <c r="L321" s="7">
        <f>IFERROR(VLOOKUP(C321,'[23]SINAPI MARÇO'!$A:$E,4,FALSE),IFERROR(VLOOKUP(C321,'[23]BANCO DE DADOS'!$A$3:$F$12008,5,FALSE),""))</f>
        <v>412.03</v>
      </c>
      <c r="M321" s="138"/>
      <c r="N321" s="107">
        <f>IF($P321="","",IF($P321=1,$J$10,IF($P321=2,$J$11,IF($P321=3,$J$12,IF($P321=4,$J$13,IF($P321=5,$J$14,IF($P321=6,$J$15)))))))</f>
        <v>0</v>
      </c>
      <c r="O321" s="107">
        <f>IF($P321="","",IF($P321=1,$K$10,IF($P321=2,$K$11,IF($P321=3,$K$12,IF($P321=4,$K$13,IF($P321=5,$K$14,IF($P321=6,$K$15)))))))</f>
        <v>0</v>
      </c>
      <c r="P321" s="108">
        <v>1</v>
      </c>
      <c r="Q321" s="8">
        <f t="shared" si="186"/>
        <v>412.03</v>
      </c>
      <c r="R321" s="8">
        <f t="shared" si="186"/>
        <v>0</v>
      </c>
      <c r="S321" s="8">
        <f t="shared" si="187"/>
        <v>6180.45</v>
      </c>
      <c r="T321" s="8">
        <f t="shared" si="188"/>
        <v>0</v>
      </c>
      <c r="Z321" s="109"/>
    </row>
    <row r="322" spans="1:26" ht="33" x14ac:dyDescent="0.3">
      <c r="A322" s="46" t="s">
        <v>377</v>
      </c>
      <c r="B322" s="103" t="str">
        <f>IFERROR(VLOOKUP(C322,'[23]SINAPI MARÇO'!$A:$F,6,FALSE),IFERROR(VLOOKUP(C322,'[23]BANCO DE DADOS'!$A$3:$F$12008,2,FALSE),""))</f>
        <v>SICRO JAN / 25</v>
      </c>
      <c r="C322" s="104">
        <v>5213464</v>
      </c>
      <c r="D322" s="105" t="str">
        <f>IF(C322="","",IF(F322="","FALTA",LOOKUP($C322,'[23]E-FISCO'!$A$2:$A$12235,'[23]E-FISCO'!$B$2:$B$12235)))</f>
        <v>FALTA</v>
      </c>
      <c r="E322" s="4">
        <f>IF(C322="","",LOOKUP(C322,'[23]E-FISCO'!$A$2:$A$12235,'[23]E-FISCO'!$A$2:$A$12235))</f>
        <v>5213430</v>
      </c>
      <c r="F322" s="4" t="str">
        <f t="shared" si="184"/>
        <v/>
      </c>
      <c r="G322" s="4" t="e">
        <f>IF(C322="","",LOOKUP(C322,#REF!,#REF!))</f>
        <v>#REF!</v>
      </c>
      <c r="H322" s="4" t="e">
        <f t="shared" si="185"/>
        <v>#REF!</v>
      </c>
      <c r="I322" s="10" t="str">
        <f>IFERROR(VLOOKUP(C322,'[23]SINAPI MARÇO'!$A:$E,2,FALSE),IFERROR(VLOOKUP(C322,'[23]BANCO DE DADOS'!$A$3:$F$12008,3,FALSE),""))</f>
        <v>PLACA DE ADVERTÊNCIA EM AÇO, LADO DE 0,60 M - PELÍCULA RETRORREFLETIVA TIPO I + SI - FORNECIMENTO E IMPLANTAÇÃO</v>
      </c>
      <c r="J322" s="6" t="str">
        <f>IFERROR(VLOOKUP(C322,'[23]SINAPI MARÇO'!$A:$E,3,FALSE),IFERROR(VLOOKUP(C322,'[23]BANCO DE DADOS'!$A$3:$F$12008,4,FALSE),""))</f>
        <v>UN</v>
      </c>
      <c r="K322" s="106">
        <f>VLOOKUP(A322,'[23]MEMÓRIA LOTE SETENTRIONAL'!$1:$1048576,6,FALSE)</f>
        <v>60</v>
      </c>
      <c r="L322" s="7">
        <f>IFERROR(VLOOKUP(C322,'[23]SINAPI MARÇO'!$A:$E,4,FALSE),IFERROR(VLOOKUP(C322,'[23]BANCO DE DADOS'!$A$3:$F$12008,5,FALSE),""))</f>
        <v>265.94</v>
      </c>
      <c r="M322" s="138"/>
      <c r="N322" s="107">
        <f>IF($P322="","",IF($P322=1,$J$10,IF($P322=2,$J$11,IF($P322=3,$J$12,IF($P322=4,$J$13,IF($P322=5,$J$14,IF($P322=6,$J$15)))))))</f>
        <v>0</v>
      </c>
      <c r="O322" s="107">
        <f>IF($P322="","",IF($P322=1,$K$10,IF($P322=2,$K$11,IF($P322=3,$K$12,IF($P322=4,$K$13,IF($P322=5,$K$14,IF($P322=6,$K$15)))))))</f>
        <v>0</v>
      </c>
      <c r="P322" s="108">
        <v>1</v>
      </c>
      <c r="Q322" s="8">
        <f t="shared" si="186"/>
        <v>265.94</v>
      </c>
      <c r="R322" s="8">
        <f t="shared" si="186"/>
        <v>0</v>
      </c>
      <c r="S322" s="8">
        <f t="shared" si="187"/>
        <v>15956.4</v>
      </c>
      <c r="T322" s="8">
        <f t="shared" si="188"/>
        <v>0</v>
      </c>
      <c r="Z322" s="109"/>
    </row>
    <row r="323" spans="1:26" ht="49.5" x14ac:dyDescent="0.3">
      <c r="A323" s="46" t="s">
        <v>378</v>
      </c>
      <c r="B323" s="103" t="str">
        <f>IFERROR(VLOOKUP(C323,'[23]SINAPI MARÇO'!$A:$F,6,FALSE),IFERROR(VLOOKUP(C323,'[23]BANCO DE DADOS'!$A$3:$F$12008,2,FALSE),""))</f>
        <v>SICRO JAN / 25</v>
      </c>
      <c r="C323" s="104">
        <v>5213863</v>
      </c>
      <c r="D323" s="105" t="str">
        <f>IF(C323="","",IF(F323="","FALTA",LOOKUP($C323,'[23]E-FISCO'!$A$2:$A$12235,'[23]E-FISCO'!$B$2:$B$12235)))</f>
        <v>FALTA</v>
      </c>
      <c r="E323" s="4">
        <f>IF(C323="","",LOOKUP(C323,'[23]E-FISCO'!$A$2:$A$12235,'[23]E-FISCO'!$A$2:$A$12235))</f>
        <v>5213430</v>
      </c>
      <c r="F323" s="4" t="str">
        <f t="shared" si="184"/>
        <v/>
      </c>
      <c r="G323" s="4" t="e">
        <f>IF(C323="","",LOOKUP(C323,#REF!,#REF!))</f>
        <v>#REF!</v>
      </c>
      <c r="H323" s="4" t="e">
        <f t="shared" si="185"/>
        <v>#REF!</v>
      </c>
      <c r="I323" s="10" t="str">
        <f>IFERROR(VLOOKUP(C323,'[23]SINAPI MARÇO'!$A:$E,2,FALSE),IFERROR(VLOOKUP(C323,'[23]BANCO DE DADOS'!$A$3:$F$12008,3,FALSE),""))</f>
        <v>SUPORTE METÁLICO GALVANIZADO PARA PLACA DE ADVERTÊNCIA OU REGULAMENTAÇÃO - LADO OU DIÂMETRO DE 0,60 M - FORNECIMENTO E IMPLANTAÇÃO</v>
      </c>
      <c r="J323" s="6" t="str">
        <f>IFERROR(VLOOKUP(C323,'[23]SINAPI MARÇO'!$A:$E,3,FALSE),IFERROR(VLOOKUP(C323,'[23]BANCO DE DADOS'!$A$3:$F$12008,4,FALSE),""))</f>
        <v>UN</v>
      </c>
      <c r="K323" s="106">
        <f>VLOOKUP(A323,'[23]MEMÓRIA LOTE SETENTRIONAL'!$1:$1048576,6,FALSE)</f>
        <v>210</v>
      </c>
      <c r="L323" s="7">
        <f>IFERROR(VLOOKUP(C323,'[23]SINAPI MARÇO'!$A:$E,4,FALSE),IFERROR(VLOOKUP(C323,'[23]BANCO DE DADOS'!$A$3:$F$12008,5,FALSE),""))</f>
        <v>458.54</v>
      </c>
      <c r="M323" s="138"/>
      <c r="N323" s="107">
        <f>IF($P323="","",IF($P323=1,$J$10,IF($P323=2,$J$11,IF($P323=3,$J$12,IF($P323=4,$J$13,IF($P323=5,$J$14,IF($P323=6,$J$15)))))))</f>
        <v>0</v>
      </c>
      <c r="O323" s="107">
        <f>IF($P323="","",IF($P323=1,$K$10,IF($P323=2,$K$11,IF($P323=3,$K$12,IF($P323=4,$K$13,IF($P323=5,$K$14,IF($P323=6,$K$15)))))))</f>
        <v>0</v>
      </c>
      <c r="P323" s="108">
        <v>1</v>
      </c>
      <c r="Q323" s="8">
        <f t="shared" si="186"/>
        <v>458.54</v>
      </c>
      <c r="R323" s="8">
        <f t="shared" si="186"/>
        <v>0</v>
      </c>
      <c r="S323" s="8">
        <f t="shared" si="187"/>
        <v>96293.4</v>
      </c>
      <c r="T323" s="8">
        <f t="shared" si="188"/>
        <v>0</v>
      </c>
      <c r="Z323" s="109"/>
    </row>
    <row r="324" spans="1:26" ht="33" x14ac:dyDescent="0.3">
      <c r="A324" s="46" t="s">
        <v>379</v>
      </c>
      <c r="B324" s="103" t="str">
        <f>IFERROR(VLOOKUP(C324,'[23]SINAPI MARÇO'!$A:$F,6,FALSE),IFERROR(VLOOKUP(C324,'[23]BANCO DE DADOS'!$A$3:$F$12008,2,FALSE),""))</f>
        <v>SICRO JAN / 25</v>
      </c>
      <c r="C324" s="104">
        <v>5213440</v>
      </c>
      <c r="D324" s="105" t="str">
        <f>IF(C324="","",IF(F324="","FALTA",LOOKUP($C324,'[23]E-FISCO'!$A$2:$A$12235,'[23]E-FISCO'!$B$2:$B$12235)))</f>
        <v>FALTA</v>
      </c>
      <c r="E324" s="4">
        <f>IF(C324="","",LOOKUP(C324,'[23]E-FISCO'!$A$2:$A$12235,'[23]E-FISCO'!$A$2:$A$12235))</f>
        <v>5213430</v>
      </c>
      <c r="F324" s="4" t="str">
        <f>IF(C324=E324,C324,"")</f>
        <v/>
      </c>
      <c r="G324" s="4" t="e">
        <f>IF(C324="","",LOOKUP(C324,#REF!,#REF!))</f>
        <v>#REF!</v>
      </c>
      <c r="H324" s="4" t="e">
        <f>IF(C324=G324,C324,"")</f>
        <v>#REF!</v>
      </c>
      <c r="I324" s="10" t="str">
        <f>IFERROR(VLOOKUP(C324,'[23]SINAPI MARÇO'!$A:$E,2,FALSE),IFERROR(VLOOKUP(C324,'[23]BANCO DE DADOS'!$A$3:$F$12008,3,FALSE),""))</f>
        <v>PLACA DE REGULAMENTAÇÃO EM AÇO D = 0,60 M - PELÍCULA RETRORREFLETIVA TIPO I + SI - FORNECIMENTO E IMPLANTAÇÃO</v>
      </c>
      <c r="J324" s="6" t="str">
        <f>IFERROR(VLOOKUP(C324,'[23]SINAPI MARÇO'!$A:$E,3,FALSE),IFERROR(VLOOKUP(C324,'[23]BANCO DE DADOS'!$A$3:$F$12008,4,FALSE),""))</f>
        <v>UN</v>
      </c>
      <c r="K324" s="106">
        <f>VLOOKUP(A324,'[23]MEMÓRIA LOTE SETENTRIONAL'!$1:$1048576,6,FALSE)</f>
        <v>150</v>
      </c>
      <c r="L324" s="7">
        <f>IFERROR(VLOOKUP(C324,'[23]SINAPI MARÇO'!$A:$E,4,FALSE),IFERROR(VLOOKUP(C324,'[23]BANCO DE DADOS'!$A$3:$F$12008,5,FALSE),""))</f>
        <v>265.91000000000003</v>
      </c>
      <c r="M324" s="138"/>
      <c r="N324" s="107">
        <f>IF($P324="","",IF($P324=1,$J$10,IF($P324=2,$J$11,IF($P324=3,$J$12,IF($P324=4,$J$13,IF($P324=5,$J$14,IF($P324=6,$J$15)))))))</f>
        <v>0</v>
      </c>
      <c r="O324" s="107">
        <f>IF($P324="","",IF($P324=1,$K$10,IF($P324=2,$K$11,IF($P324=3,$K$12,IF($P324=4,$K$13,IF($P324=5,$K$14,IF($P324=6,$K$15)))))))</f>
        <v>0</v>
      </c>
      <c r="P324" s="108">
        <v>1</v>
      </c>
      <c r="Q324" s="8">
        <f t="shared" si="186"/>
        <v>265.91000000000003</v>
      </c>
      <c r="R324" s="8">
        <f t="shared" si="186"/>
        <v>0</v>
      </c>
      <c r="S324" s="8">
        <f>IF($K324="","",ROUND(Q324*K324,2))</f>
        <v>39886.5</v>
      </c>
      <c r="T324" s="8">
        <f>IF($K324="","",ROUND(R324*K324,2))</f>
        <v>0</v>
      </c>
      <c r="Z324" s="109"/>
    </row>
    <row r="325" spans="1:26" ht="33" x14ac:dyDescent="0.3">
      <c r="A325" s="46" t="s">
        <v>380</v>
      </c>
      <c r="B325" s="103" t="str">
        <f>IFERROR(VLOOKUP(C325,'[23]SINAPI MARÇO'!$A:$F,6,FALSE),IFERROR(VLOOKUP(C325,'[23]BANCO DE DADOS'!$A$3:$F$12008,2,FALSE),""))</f>
        <v>SICRO JAN / 25</v>
      </c>
      <c r="C325" s="104">
        <v>5213448</v>
      </c>
      <c r="D325" s="105" t="str">
        <f>IF(C325="","",IF(F325="","FALTA",LOOKUP($C325,'[23]E-FISCO'!$A$2:$A$12235,'[23]E-FISCO'!$B$2:$B$12235)))</f>
        <v>FALTA</v>
      </c>
      <c r="E325" s="4">
        <f>IF(C325="","",LOOKUP(C325,'[23]E-FISCO'!$A$2:$A$12235,'[23]E-FISCO'!$A$2:$A$12235))</f>
        <v>5213430</v>
      </c>
      <c r="F325" s="4" t="str">
        <f>IF(C325=E325,C325,"")</f>
        <v/>
      </c>
      <c r="G325" s="4" t="e">
        <f>IF(C325="","",LOOKUP(C325,#REF!,#REF!))</f>
        <v>#REF!</v>
      </c>
      <c r="H325" s="4" t="e">
        <f>IF(C325=G325,C325,"")</f>
        <v>#REF!</v>
      </c>
      <c r="I325" s="10" t="str">
        <f>IFERROR(VLOOKUP(C325,'[23]SINAPI MARÇO'!$A:$E,2,FALSE),IFERROR(VLOOKUP(C325,'[23]BANCO DE DADOS'!$A$3:$F$12008,3,FALSE),""))</f>
        <v>PLACA DE REGULAMENTAÇÃO EM AÇO, R2 LADO 0,60 M - PELÍCULA RETRORREFLETIVA TIPO I + SI - FORNECIMENTO E IMPLANTAÇÃO</v>
      </c>
      <c r="J325" s="6" t="str">
        <f>IFERROR(VLOOKUP(C325,'[23]SINAPI MARÇO'!$A:$E,3,FALSE),IFERROR(VLOOKUP(C325,'[23]BANCO DE DADOS'!$A$3:$F$12008,4,FALSE),""))</f>
        <v>UN</v>
      </c>
      <c r="K325" s="106">
        <f>VLOOKUP(A325,'[23]MEMÓRIA LOTE SETENTRIONAL'!$1:$1048576,6,FALSE)</f>
        <v>20</v>
      </c>
      <c r="L325" s="7">
        <f>IFERROR(VLOOKUP(C325,'[23]SINAPI MARÇO'!$A:$E,4,FALSE),IFERROR(VLOOKUP(C325,'[23]BANCO DE DADOS'!$A$3:$F$12008,5,FALSE),""))</f>
        <v>181.44</v>
      </c>
      <c r="M325" s="138"/>
      <c r="N325" s="107">
        <f>IF($P325="","",IF($P325=1,$J$10,IF($P325=2,$J$11,IF($P325=3,$J$12,IF($P325=4,$J$13,IF($P325=5,$J$14,IF($P325=6,$J$15)))))))</f>
        <v>0</v>
      </c>
      <c r="O325" s="107">
        <f>IF($P325="","",IF($P325=1,$K$10,IF($P325=2,$K$11,IF($P325=3,$K$12,IF($P325=4,$K$13,IF($P325=5,$K$14,IF($P325=6,$K$15)))))))</f>
        <v>0</v>
      </c>
      <c r="P325" s="108">
        <v>1</v>
      </c>
      <c r="Q325" s="8">
        <f t="shared" si="186"/>
        <v>181.44</v>
      </c>
      <c r="R325" s="8">
        <f t="shared" si="186"/>
        <v>0</v>
      </c>
      <c r="S325" s="8">
        <f>IF($K325="","",ROUND(Q325*K325,2))</f>
        <v>3628.8</v>
      </c>
      <c r="T325" s="8">
        <f>IF($K325="","",ROUND(R325*K325,2))</f>
        <v>0</v>
      </c>
      <c r="Z325" s="109"/>
    </row>
    <row r="326" spans="1:26" ht="33" x14ac:dyDescent="0.3">
      <c r="A326" s="46" t="s">
        <v>381</v>
      </c>
      <c r="B326" s="103" t="str">
        <f>IFERROR(VLOOKUP(C326,'[23]SINAPI MARÇO'!$A:$F,6,FALSE),IFERROR(VLOOKUP(C326,'[23]BANCO DE DADOS'!$A$3:$F$12008,2,FALSE),""))</f>
        <v>SICRO JAN / 25</v>
      </c>
      <c r="C326" s="104">
        <v>5213859</v>
      </c>
      <c r="D326" s="105" t="str">
        <f>IF(C326="","",IF(F326="","FALTA",LOOKUP($C326,'[23]E-FISCO'!$A$2:$A$12235,'[23]E-FISCO'!$B$2:$B$12235)))</f>
        <v>FALTA</v>
      </c>
      <c r="E326" s="4">
        <f>IF(C326="","",LOOKUP(C326,'[23]E-FISCO'!$A$2:$A$12235,'[23]E-FISCO'!$A$2:$A$12235))</f>
        <v>5213430</v>
      </c>
      <c r="F326" s="4" t="str">
        <f>IF(C326=E326,C326,"")</f>
        <v/>
      </c>
      <c r="G326" s="4" t="e">
        <f>IF(C326="","",LOOKUP(C326,#REF!,#REF!))</f>
        <v>#REF!</v>
      </c>
      <c r="H326" s="4" t="e">
        <f>IF(C326=G326,C326,"")</f>
        <v>#REF!</v>
      </c>
      <c r="I326" s="5" t="str">
        <f>IFERROR(VLOOKUP(C326,'[23]SINAPI MARÇO'!$A:$E,2,FALSE),IFERROR(VLOOKUP(C326,'[23]BANCO DE DADOS'!$A$3:$F$12008,3,FALSE),""))</f>
        <v>SUPORTE METÁLICO GALVANIZADO PARA PLACA DE REGULAMENTAÇÃO - R2 - LADO DE 0,60 M - FORNECIMENTO E IMPLANTAÇÃO</v>
      </c>
      <c r="J326" s="6" t="str">
        <f>IFERROR(VLOOKUP(C326,'[23]SINAPI MARÇO'!$A:$E,3,FALSE),IFERROR(VLOOKUP(C326,'[23]BANCO DE DADOS'!$A$3:$F$12008,4,FALSE),""))</f>
        <v>UN</v>
      </c>
      <c r="K326" s="106">
        <f>VLOOKUP(A326,'[23]MEMÓRIA LOTE SETENTRIONAL'!$1:$1048576,6,FALSE)</f>
        <v>20</v>
      </c>
      <c r="L326" s="7">
        <f>IFERROR(VLOOKUP(C326,'[23]SINAPI MARÇO'!$A:$E,4,FALSE),IFERROR(VLOOKUP(C326,'[23]BANCO DE DADOS'!$A$3:$F$12008,5,FALSE),""))</f>
        <v>453.78</v>
      </c>
      <c r="M326" s="138"/>
      <c r="N326" s="107">
        <f>IF($P326="","",IF($P326=1,$J$10,IF($P326=2,$J$11,IF($P326=3,$J$12,IF($P326=4,$J$13,IF($P326=5,$J$14,IF($P326=6,$J$15)))))))</f>
        <v>0</v>
      </c>
      <c r="O326" s="107">
        <f>IF($P326="","",IF($P326=1,$K$10,IF($P326=2,$K$11,IF($P326=3,$K$12,IF($P326=4,$K$13,IF($P326=5,$K$14,IF($P326=6,$K$15)))))))</f>
        <v>0</v>
      </c>
      <c r="P326" s="108">
        <v>1</v>
      </c>
      <c r="Q326" s="8">
        <f t="shared" si="186"/>
        <v>453.78</v>
      </c>
      <c r="R326" s="8">
        <f t="shared" si="186"/>
        <v>0</v>
      </c>
      <c r="S326" s="8">
        <f>IF($K326="","",ROUND(Q326*K326,2))</f>
        <v>9075.6</v>
      </c>
      <c r="T326" s="8">
        <f>IF($K326="","",ROUND(R326*K326,2))</f>
        <v>0</v>
      </c>
      <c r="Z326" s="109"/>
    </row>
    <row r="327" spans="1:26" ht="99" x14ac:dyDescent="0.3">
      <c r="A327" s="46" t="s">
        <v>382</v>
      </c>
      <c r="B327" s="103" t="str">
        <f>IFERROR(VLOOKUP(C327,'[23]SINAPI MARÇO'!$A:$F,6,FALSE),IFERROR(VLOOKUP(C327,'[23]BANCO DE DADOS'!$A$3:$F$12008,2,FALSE),""))</f>
        <v>COMPOSIÇÃO</v>
      </c>
      <c r="C327" s="104" t="s">
        <v>145</v>
      </c>
      <c r="D327" s="105" t="str">
        <f>IF(C327="","",IF(F327="","FALTA",LOOKUP($C327,'[23]E-FISCO'!$A$2:$A$12235,'[23]E-FISCO'!$B$2:$B$12235)))</f>
        <v>FALTA</v>
      </c>
      <c r="E327" s="4" t="str">
        <f>IF(C327="","",LOOKUP(C327,'[23]E-FISCO'!$A$2:$A$12235,'[23]E-FISCO'!$A$2:$A$12235))</f>
        <v>A9372</v>
      </c>
      <c r="F327" s="4" t="str">
        <f>IF(C327=E327,C327,"")</f>
        <v/>
      </c>
      <c r="G327" s="4" t="e">
        <f>IF(C327="","",LOOKUP(C327,#REF!,#REF!))</f>
        <v>#REF!</v>
      </c>
      <c r="H327" s="4" t="e">
        <f>IF(C327=G327,C327,"")</f>
        <v>#REF!</v>
      </c>
      <c r="I327" s="5" t="str">
        <f>IFERROR(VLOOKUP(C327,'[23]SINAPI MARÇO'!$A:$E,2,FALSE),IFERROR(VLOOKUP(C327,'[23]BANCO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6" t="str">
        <f>IFERROR(VLOOKUP(C327,'[23]SINAPI MARÇO'!$A:$E,3,FALSE),IFERROR(VLOOKUP(C327,'[23]BANCO DE DADOS'!$A$3:$F$12008,4,FALSE),""))</f>
        <v>UN</v>
      </c>
      <c r="K327" s="106">
        <f>VLOOKUP(A327,'[23]MEMÓRIA LOTE SETENTRIONAL'!$1:$1048576,6,FALSE)</f>
        <v>54</v>
      </c>
      <c r="L327" s="7">
        <f>IFERROR(VLOOKUP(C327,'[23]SINAPI MARÇO'!$A:$E,4,FALSE),IFERROR(VLOOKUP(C327,'[23]BANCO DE DADOS'!$A$3:$F$12008,5,FALSE),""))</f>
        <v>850.72</v>
      </c>
      <c r="M327" s="138"/>
      <c r="N327" s="107">
        <f>IF($P327="","",IF($P327=1,$J$10,IF($P327=2,$J$11,IF($P327=3,$J$12,IF($P327=4,$J$13,IF($P327=5,$J$14,IF($P327=6,$J$15)))))))</f>
        <v>0</v>
      </c>
      <c r="O327" s="107">
        <f>IF($P327="","",IF($P327=1,$K$10,IF($P327=2,$K$11,IF($P327=3,$K$12,IF($P327=4,$K$13,IF($P327=5,$K$14,IF($P327=6,$K$15)))))))</f>
        <v>0</v>
      </c>
      <c r="P327" s="108">
        <v>1</v>
      </c>
      <c r="Q327" s="8">
        <f t="shared" si="186"/>
        <v>850.72</v>
      </c>
      <c r="R327" s="8">
        <f t="shared" si="186"/>
        <v>0</v>
      </c>
      <c r="S327" s="8">
        <f>IF($K327="","",ROUND(Q327*K327,2))</f>
        <v>45938.879999999997</v>
      </c>
      <c r="T327" s="8">
        <f>IF($K327="","",ROUND(R327*K327,2))</f>
        <v>0</v>
      </c>
      <c r="Z327" s="109"/>
    </row>
    <row r="328" spans="1:26" ht="99" x14ac:dyDescent="0.3">
      <c r="A328" s="46" t="s">
        <v>383</v>
      </c>
      <c r="B328" s="103" t="str">
        <f>IFERROR(VLOOKUP(C328,'[23]SINAPI MARÇO'!$A:$F,6,FALSE),IFERROR(VLOOKUP(C328,'[23]BANCO DE DADOS'!$A$3:$F$12008,2,FALSE),""))</f>
        <v>COMPOSIÇÃO</v>
      </c>
      <c r="C328" s="104" t="s">
        <v>147</v>
      </c>
      <c r="D328" s="105" t="str">
        <f>IF(C328="","",IF(F328="","FALTA",LOOKUP($C328,'[23]E-FISCO'!$A$2:$A$12235,'[23]E-FISCO'!$B$2:$B$12235)))</f>
        <v>FALTA</v>
      </c>
      <c r="E328" s="4" t="str">
        <f>IF(C328="","",LOOKUP(C328,'[23]E-FISCO'!$A$2:$A$12235,'[23]E-FISCO'!$A$2:$A$12235))</f>
        <v>A9372</v>
      </c>
      <c r="F328" s="4" t="str">
        <f>IF(C328=E328,C328,"")</f>
        <v/>
      </c>
      <c r="G328" s="4" t="e">
        <f>IF(C328="","",LOOKUP(C328,#REF!,#REF!))</f>
        <v>#REF!</v>
      </c>
      <c r="H328" s="4" t="e">
        <f>IF(C328=G328,C328,"")</f>
        <v>#REF!</v>
      </c>
      <c r="I328" s="5" t="str">
        <f>IFERROR(VLOOKUP(C328,'[23]SINAPI MARÇO'!$A:$E,2,FALSE),IFERROR(VLOOKUP(C328,'[23]BANCO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6" t="str">
        <f>IFERROR(VLOOKUP(C328,'[23]SINAPI MARÇO'!$A:$E,3,FALSE),IFERROR(VLOOKUP(C328,'[23]BANCO DE DADOS'!$A$3:$F$12008,4,FALSE),""))</f>
        <v>UN</v>
      </c>
      <c r="K328" s="106">
        <f>VLOOKUP(A328,'[23]MEMÓRIA LOTE SETENTRIONAL'!$1:$1048576,6,FALSE)</f>
        <v>81</v>
      </c>
      <c r="L328" s="7">
        <f>IFERROR(VLOOKUP(C328,'[23]SINAPI MARÇO'!$A:$E,4,FALSE),IFERROR(VLOOKUP(C328,'[23]BANCO DE DADOS'!$A$3:$F$12008,5,FALSE),""))</f>
        <v>805.14</v>
      </c>
      <c r="M328" s="138"/>
      <c r="N328" s="107">
        <f>IF($P328="","",IF($P328=1,$J$10,IF($P328=2,$J$11,IF($P328=3,$J$12,IF($P328=4,$J$13,IF($P328=5,$J$14,IF($P328=6,$J$15)))))))</f>
        <v>0</v>
      </c>
      <c r="O328" s="107">
        <f>IF($P328="","",IF($P328=1,$K$10,IF($P328=2,$K$11,IF($P328=3,$K$12,IF($P328=4,$K$13,IF($P328=5,$K$14,IF($P328=6,$K$15)))))))</f>
        <v>0</v>
      </c>
      <c r="P328" s="108">
        <v>1</v>
      </c>
      <c r="Q328" s="8">
        <f t="shared" si="186"/>
        <v>805.14</v>
      </c>
      <c r="R328" s="8">
        <f t="shared" si="186"/>
        <v>0</v>
      </c>
      <c r="S328" s="8">
        <f>IF($K328="","",ROUND(Q328*K328,2))</f>
        <v>65216.34</v>
      </c>
      <c r="T328" s="8">
        <f>IF($K328="","",ROUND(R328*K328,2))</f>
        <v>0</v>
      </c>
      <c r="Z328" s="109"/>
    </row>
    <row r="329" spans="1:26" x14ac:dyDescent="0.25">
      <c r="A329" s="97" t="s">
        <v>384</v>
      </c>
      <c r="B329" s="97"/>
      <c r="C329" s="98"/>
      <c r="D329" s="99"/>
      <c r="E329" s="99"/>
      <c r="F329" s="99"/>
      <c r="G329" s="99"/>
      <c r="H329" s="99"/>
      <c r="I329" s="3" t="s">
        <v>149</v>
      </c>
      <c r="J329" s="99"/>
      <c r="K329" s="100"/>
      <c r="L329" s="101"/>
      <c r="M329" s="139"/>
      <c r="N329" s="99"/>
      <c r="O329" s="99"/>
      <c r="P329" s="99"/>
      <c r="Q329" s="99"/>
      <c r="R329" s="99"/>
      <c r="S329" s="102">
        <f>SUM(S330:S335)</f>
        <v>525261.63</v>
      </c>
      <c r="T329" s="102">
        <f>SUM(T330:T335)</f>
        <v>0</v>
      </c>
      <c r="Z329" s="109"/>
    </row>
    <row r="330" spans="1:26" x14ac:dyDescent="0.3">
      <c r="A330" s="46" t="s">
        <v>385</v>
      </c>
      <c r="B330" s="103" t="str">
        <f>IFERROR(VLOOKUP(C330,'[23]SINAPI MARÇO'!$A:$F,6,FALSE),IFERROR(VLOOKUP(C330,'[23]BANCO DE DADOS'!$A$3:$F$12008,2,FALSE),""))</f>
        <v>SICRO JAN / 25</v>
      </c>
      <c r="C330" s="104">
        <v>5213401</v>
      </c>
      <c r="D330" s="105" t="str">
        <f>IF(C330="","",IF(F330="","FALTA",LOOKUP($C330,'[23]E-FISCO'!$A$2:$A$12235,'[23]E-FISCO'!$B$2:$B$12235)))</f>
        <v>FALTA</v>
      </c>
      <c r="E330" s="4">
        <f>IF(C330="","",LOOKUP(C330,'[23]E-FISCO'!$A$2:$A$12235,'[23]E-FISCO'!$A$2:$A$12235))</f>
        <v>4915777</v>
      </c>
      <c r="F330" s="4" t="str">
        <f t="shared" ref="F330:F335" si="189">IF(C330=E330,C330,"")</f>
        <v/>
      </c>
      <c r="G330" s="4" t="e">
        <f>IF(C330="","",LOOKUP(C330,#REF!,#REF!))</f>
        <v>#REF!</v>
      </c>
      <c r="H330" s="4" t="e">
        <f t="shared" ref="H330:H335" si="190">IF(C330=G330,C330,"")</f>
        <v>#REF!</v>
      </c>
      <c r="I330" s="10" t="str">
        <f>IFERROR(VLOOKUP(C330,'[23]SINAPI MARÇO'!$A:$E,2,FALSE),IFERROR(VLOOKUP(C330,'[23]BANCO DE DADOS'!$A$3:$F$12008,3,FALSE),""))</f>
        <v>PINTURA DE FAIXA COM TINTA ACRÍLICA - ESPESSURA DE 0,6 MM</v>
      </c>
      <c r="J330" s="6" t="str">
        <f>IFERROR(VLOOKUP(C330,'[23]SINAPI MARÇO'!$A:$E,3,FALSE),IFERROR(VLOOKUP(C330,'[23]BANCO DE DADOS'!$A$3:$F$12008,4,FALSE),""))</f>
        <v>M²</v>
      </c>
      <c r="K330" s="106">
        <f>VLOOKUP(A330,'[23]MEMÓRIA LOTE SETENTRIONAL'!$1:$1048576,6,FALSE)</f>
        <v>7666.2</v>
      </c>
      <c r="L330" s="7">
        <f>IFERROR(VLOOKUP(C330,'[23]SINAPI MARÇO'!$A:$E,4,FALSE),IFERROR(VLOOKUP(C330,'[23]BANCO DE DADOS'!$A$3:$F$12008,5,FALSE),""))</f>
        <v>30.63</v>
      </c>
      <c r="M330" s="138"/>
      <c r="N330" s="107">
        <f>IF($P330="","",IF($P330=1,$J$10,IF($P330=2,$J$11,IF($P330=3,$J$12,IF($P330=4,$J$13,IF($P330=5,$J$14,IF($P330=6,$J$15)))))))</f>
        <v>0</v>
      </c>
      <c r="O330" s="107">
        <f>IF($P330="","",IF($P330=1,$K$10,IF($P330=2,$K$11,IF($P330=3,$K$12,IF($P330=4,$K$13,IF($P330=5,$K$14,IF($P330=6,$K$15)))))))</f>
        <v>0</v>
      </c>
      <c r="P330" s="108">
        <v>1</v>
      </c>
      <c r="Q330" s="8">
        <f t="shared" ref="Q330:R335" si="191">IF($K330="","",ROUND((L330*N330)+L330,2))</f>
        <v>30.63</v>
      </c>
      <c r="R330" s="8">
        <f t="shared" si="191"/>
        <v>0</v>
      </c>
      <c r="S330" s="8">
        <f t="shared" ref="S330:S335" si="192">IF($K330="","",ROUND(Q330*K330,2))</f>
        <v>234815.71</v>
      </c>
      <c r="T330" s="8">
        <f t="shared" ref="T330:T335" si="193">IF($K330="","",ROUND(R330*K330,2))</f>
        <v>0</v>
      </c>
      <c r="Z330" s="109"/>
    </row>
    <row r="331" spans="1:26" ht="33" x14ac:dyDescent="0.3">
      <c r="A331" s="46" t="s">
        <v>386</v>
      </c>
      <c r="B331" s="103" t="str">
        <f>IFERROR(VLOOKUP(C331,'[23]SINAPI MARÇO'!$A:$F,6,FALSE),IFERROR(VLOOKUP(C331,'[23]BANCO DE DADOS'!$A$3:$F$12008,2,FALSE),""))</f>
        <v>SICRO JAN / 25</v>
      </c>
      <c r="C331" s="104">
        <v>5213410</v>
      </c>
      <c r="D331" s="105" t="str">
        <f>IF(C331="","",IF(F331="","FALTA",LOOKUP($C331,'[23]E-FISCO'!$A$2:$A$12235,'[23]E-FISCO'!$B$2:$B$12235)))</f>
        <v>FALTA</v>
      </c>
      <c r="E331" s="4">
        <f>IF(C331="","",LOOKUP(C331,'[23]E-FISCO'!$A$2:$A$12235,'[23]E-FISCO'!$A$2:$A$12235))</f>
        <v>4915777</v>
      </c>
      <c r="F331" s="4" t="str">
        <f t="shared" si="189"/>
        <v/>
      </c>
      <c r="G331" s="4" t="e">
        <f>IF(C331="","",LOOKUP(C331,#REF!,#REF!))</f>
        <v>#REF!</v>
      </c>
      <c r="H331" s="4" t="e">
        <f t="shared" si="190"/>
        <v>#REF!</v>
      </c>
      <c r="I331" s="10" t="str">
        <f>IFERROR(VLOOKUP(C331,'[23]SINAPI MARÇO'!$A:$E,2,FALSE),IFERROR(VLOOKUP(C331,'[23]BANCO DE DADOS'!$A$3:$F$12008,3,FALSE),""))</f>
        <v>PINTURA DE FAIXA COM TERMOPLÁSTICO EM ALTO RELEVO TIPO I POR EXTRUSÃO - RELEVO DUPLO COM BASE</v>
      </c>
      <c r="J331" s="6" t="str">
        <f>IFERROR(VLOOKUP(C331,'[23]SINAPI MARÇO'!$A:$E,3,FALSE),IFERROR(VLOOKUP(C331,'[23]BANCO DE DADOS'!$A$3:$F$12008,4,FALSE),""))</f>
        <v>M²</v>
      </c>
      <c r="K331" s="106">
        <f>VLOOKUP(A331,'[23]MEMÓRIA LOTE SETENTRIONAL'!$1:$1048576,6,FALSE)</f>
        <v>403.44</v>
      </c>
      <c r="L331" s="7">
        <f>IFERROR(VLOOKUP(C331,'[23]SINAPI MARÇO'!$A:$E,4,FALSE),IFERROR(VLOOKUP(C331,'[23]BANCO DE DADOS'!$A$3:$F$12008,5,FALSE),""))</f>
        <v>142.94999999999999</v>
      </c>
      <c r="M331" s="138"/>
      <c r="N331" s="107">
        <f>IF($P331="","",IF($P331=1,$J$10,IF($P331=2,$J$11,IF($P331=3,$J$12,IF($P331=4,$J$13,IF($P331=5,$J$14,IF($P331=6,$J$15)))))))</f>
        <v>0</v>
      </c>
      <c r="O331" s="107">
        <f>IF($P331="","",IF($P331=1,$K$10,IF($P331=2,$K$11,IF($P331=3,$K$12,IF($P331=4,$K$13,IF($P331=5,$K$14,IF($P331=6,$K$15)))))))</f>
        <v>0</v>
      </c>
      <c r="P331" s="108">
        <v>1</v>
      </c>
      <c r="Q331" s="8">
        <f t="shared" si="191"/>
        <v>142.94999999999999</v>
      </c>
      <c r="R331" s="8">
        <f t="shared" si="191"/>
        <v>0</v>
      </c>
      <c r="S331" s="8">
        <f t="shared" si="192"/>
        <v>57671.75</v>
      </c>
      <c r="T331" s="8">
        <f t="shared" si="193"/>
        <v>0</v>
      </c>
      <c r="Z331" s="109"/>
    </row>
    <row r="332" spans="1:26" ht="33" x14ac:dyDescent="0.3">
      <c r="A332" s="46" t="s">
        <v>387</v>
      </c>
      <c r="B332" s="103" t="str">
        <f>IFERROR(VLOOKUP(C332,'[23]SINAPI MARÇO'!$A:$F,6,FALSE),IFERROR(VLOOKUP(C332,'[23]BANCO DE DADOS'!$A$3:$F$12008,2,FALSE),""))</f>
        <v>SICRO JAN / 25</v>
      </c>
      <c r="C332" s="104">
        <v>5219606</v>
      </c>
      <c r="D332" s="105" t="str">
        <f>IF(C332="","",IF(F332="","FALTA",LOOKUP($C332,'[23]E-FISCO'!$A$2:$A$12235,'[23]E-FISCO'!$B$2:$B$12235)))</f>
        <v>FALTA</v>
      </c>
      <c r="E332" s="4">
        <f>IF(C332="","",LOOKUP(C332,'[23]E-FISCO'!$A$2:$A$12235,'[23]E-FISCO'!$A$2:$A$12235))</f>
        <v>5214012</v>
      </c>
      <c r="F332" s="4" t="str">
        <f t="shared" si="189"/>
        <v/>
      </c>
      <c r="G332" s="4" t="e">
        <f>IF(C332="","",LOOKUP(C332,#REF!,#REF!))</f>
        <v>#REF!</v>
      </c>
      <c r="H332" s="4" t="e">
        <f t="shared" si="190"/>
        <v>#REF!</v>
      </c>
      <c r="I332" s="5" t="str">
        <f>IFERROR(VLOOKUP(C332,'[23]SINAPI MARÇO'!$A:$E,2,FALSE),IFERROR(VLOOKUP(C332,'[23]BANCO DE DADOS'!$A$3:$F$12008,3,FALSE),""))</f>
        <v>TACHA REFLETIVA EM PLÁSTICO INJETADO - BIDIRECIONAL TIPO II - COM UM PINO - FORNECIMENTO E COLOCAÇÃO</v>
      </c>
      <c r="J332" s="6" t="str">
        <f>IFERROR(VLOOKUP(C332,'[23]SINAPI MARÇO'!$A:$E,3,FALSE),IFERROR(VLOOKUP(C332,'[23]BANCO DE DADOS'!$A$3:$F$12008,4,FALSE),""))</f>
        <v>UN</v>
      </c>
      <c r="K332" s="106">
        <f>VLOOKUP(A332,'[23]MEMÓRIA LOTE SETENTRIONAL'!$1:$1048576,6,FALSE)</f>
        <v>2017</v>
      </c>
      <c r="L332" s="7">
        <f>IFERROR(VLOOKUP(C332,'[23]SINAPI MARÇO'!$A:$E,4,FALSE),IFERROR(VLOOKUP(C332,'[23]BANCO DE DADOS'!$A$3:$F$12008,5,FALSE),""))</f>
        <v>37.92</v>
      </c>
      <c r="M332" s="138"/>
      <c r="N332" s="107">
        <f>IF($P332="","",IF($P332=1,$J$10,IF($P332=2,$J$11,IF($P332=3,$J$12,IF($P332=4,$J$13,IF($P332=5,$J$14,IF($P332=6,$J$15)))))))</f>
        <v>0</v>
      </c>
      <c r="O332" s="107">
        <f>IF($P332="","",IF($P332=1,$K$10,IF($P332=2,$K$11,IF($P332=3,$K$12,IF($P332=4,$K$13,IF($P332=5,$K$14,IF($P332=6,$K$15)))))))</f>
        <v>0</v>
      </c>
      <c r="P332" s="108">
        <v>1</v>
      </c>
      <c r="Q332" s="8">
        <f t="shared" si="191"/>
        <v>37.92</v>
      </c>
      <c r="R332" s="8">
        <f t="shared" si="191"/>
        <v>0</v>
      </c>
      <c r="S332" s="8">
        <f t="shared" si="192"/>
        <v>76484.639999999999</v>
      </c>
      <c r="T332" s="8">
        <f t="shared" si="193"/>
        <v>0</v>
      </c>
      <c r="Z332" s="109"/>
    </row>
    <row r="333" spans="1:26" ht="33" x14ac:dyDescent="0.3">
      <c r="A333" s="46" t="s">
        <v>388</v>
      </c>
      <c r="B333" s="103" t="str">
        <f>IFERROR(VLOOKUP(C333,'[23]SINAPI MARÇO'!$A:$F,6,FALSE),IFERROR(VLOOKUP(C333,'[23]BANCO DE DADOS'!$A$3:$F$12008,2,FALSE),""))</f>
        <v>SICRO JAN / 25</v>
      </c>
      <c r="C333" s="104">
        <v>5213407</v>
      </c>
      <c r="D333" s="105" t="str">
        <f>IF(C333="","",IF(F333="","FALTA",LOOKUP($C333,'[23]E-FISCO'!$A$2:$A$12235,'[23]E-FISCO'!$B$2:$B$12235)))</f>
        <v>FALTA</v>
      </c>
      <c r="E333" s="4">
        <f>IF(C333="","",LOOKUP(C333,'[23]E-FISCO'!$A$2:$A$12235,'[23]E-FISCO'!$A$2:$A$12235))</f>
        <v>4915777</v>
      </c>
      <c r="F333" s="4" t="str">
        <f t="shared" si="189"/>
        <v/>
      </c>
      <c r="G333" s="4" t="e">
        <f>IF(C333="","",LOOKUP(C333,#REF!,#REF!))</f>
        <v>#REF!</v>
      </c>
      <c r="H333" s="4" t="e">
        <f t="shared" si="190"/>
        <v>#REF!</v>
      </c>
      <c r="I333" s="5" t="str">
        <f>IFERROR(VLOOKUP(C333,'[23]SINAPI MARÇO'!$A:$E,2,FALSE),IFERROR(VLOOKUP(C333,'[23]BANCO DE DADOS'!$A$3:$F$12008,3,FALSE),""))</f>
        <v>PINTURA DE SETAS E ZEBRADOS COM TINTA ACRÍLICA EMULSIONADA EM ÁGUA - ESPESSURA DE 0,5 MM</v>
      </c>
      <c r="J333" s="6" t="str">
        <f>IFERROR(VLOOKUP(C333,'[23]SINAPI MARÇO'!$A:$E,3,FALSE),IFERROR(VLOOKUP(C333,'[23]BANCO DE DADOS'!$A$3:$F$12008,4,FALSE),""))</f>
        <v>M²</v>
      </c>
      <c r="K333" s="106">
        <f>VLOOKUP(A333,'[23]MEMÓRIA LOTE SETENTRIONAL'!$1:$1048576,6,FALSE)</f>
        <v>3026.13</v>
      </c>
      <c r="L333" s="7">
        <f>IFERROR(VLOOKUP(C333,'[23]SINAPI MARÇO'!$A:$E,4,FALSE),IFERROR(VLOOKUP(C333,'[23]BANCO DE DADOS'!$A$3:$F$12008,5,FALSE),""))</f>
        <v>31.58</v>
      </c>
      <c r="M333" s="138"/>
      <c r="N333" s="107">
        <f>IF($P333="","",IF($P333=1,$J$10,IF($P333=2,$J$11,IF($P333=3,$J$12,IF($P333=4,$J$13,IF($P333=5,$J$14,IF($P333=6,$J$15)))))))</f>
        <v>0</v>
      </c>
      <c r="O333" s="107">
        <f>IF($P333="","",IF($P333=1,$K$10,IF($P333=2,$K$11,IF($P333=3,$K$12,IF($P333=4,$K$13,IF($P333=5,$K$14,IF($P333=6,$K$15)))))))</f>
        <v>0</v>
      </c>
      <c r="P333" s="108">
        <v>1</v>
      </c>
      <c r="Q333" s="8">
        <f t="shared" si="191"/>
        <v>31.58</v>
      </c>
      <c r="R333" s="8">
        <f t="shared" si="191"/>
        <v>0</v>
      </c>
      <c r="S333" s="8">
        <f t="shared" si="192"/>
        <v>95565.19</v>
      </c>
      <c r="T333" s="8">
        <f t="shared" si="193"/>
        <v>0</v>
      </c>
      <c r="Z333" s="109"/>
    </row>
    <row r="334" spans="1:26" x14ac:dyDescent="0.3">
      <c r="A334" s="46" t="s">
        <v>389</v>
      </c>
      <c r="B334" s="103" t="str">
        <f>IFERROR(VLOOKUP(C334,'[23]SINAPI MARÇO'!$A:$F,6,FALSE),IFERROR(VLOOKUP(C334,'[23]BANCO DE DADOS'!$A$3:$F$12008,2,FALSE),""))</f>
        <v>SINAPI MARÇO 2025</v>
      </c>
      <c r="C334" s="104">
        <v>102498</v>
      </c>
      <c r="D334" s="105" t="str">
        <f>IF(C334="","",IF(F334="","FALTA",LOOKUP($C334,'[23]E-FISCO'!$A$2:$A$12235,'[23]E-FISCO'!$B$2:$B$12235)))</f>
        <v>566332 - 6</v>
      </c>
      <c r="E334" s="4">
        <f>IF(C334="","",LOOKUP(C334,'[23]E-FISCO'!$A$2:$A$12235,'[23]E-FISCO'!$A$2:$A$12235))</f>
        <v>102498</v>
      </c>
      <c r="F334" s="4">
        <f t="shared" si="189"/>
        <v>102498</v>
      </c>
      <c r="G334" s="4" t="e">
        <f>IF(C334="","",LOOKUP(C334,#REF!,#REF!))</f>
        <v>#REF!</v>
      </c>
      <c r="H334" s="4" t="e">
        <f t="shared" si="190"/>
        <v>#REF!</v>
      </c>
      <c r="I334" s="5" t="str">
        <f>IFERROR(VLOOKUP(C334,'[23]SINAPI MARÇO'!$A:$E,2,FALSE),IFERROR(VLOOKUP(C334,'[23]BANCO DE DADOS'!$A$3:$F$12008,3,FALSE),""))</f>
        <v>PINTURA DE MEIO-FIO COM TINTA BRANCA A BASE DE CAL (CAIAÇÃO). AF_05/2021</v>
      </c>
      <c r="J334" s="6" t="str">
        <f>IFERROR(VLOOKUP(C334,'[23]SINAPI MARÇO'!$A:$E,3,FALSE),IFERROR(VLOOKUP(C334,'[23]BANCO DE DADOS'!$A$3:$F$12008,4,FALSE),""))</f>
        <v>M</v>
      </c>
      <c r="K334" s="106">
        <f>VLOOKUP(A334,'[23]MEMÓRIA LOTE SETENTRIONAL'!$1:$1048576,6,FALSE)</f>
        <v>20174.2</v>
      </c>
      <c r="L334" s="7">
        <f>IFERROR(VLOOKUP(C334,'[23]SINAPI MARÇO'!$A:$E,4,FALSE),IFERROR(VLOOKUP(C334,'[23]BANCO DE DADOS'!$A$3:$F$12008,5,FALSE),""))</f>
        <v>1.65</v>
      </c>
      <c r="M334" s="138"/>
      <c r="N334" s="107">
        <f>IF($P334="","",IF($P334=1,$J$10,IF($P334=2,$J$11,IF($P334=3,$J$12,IF($P334=4,$J$13,IF($P334=5,$J$14,IF($P334=6,$J$15)))))))</f>
        <v>0</v>
      </c>
      <c r="O334" s="107">
        <f>IF($P334="","",IF($P334=1,$K$10,IF($P334=2,$K$11,IF($P334=3,$K$12,IF($P334=4,$K$13,IF($P334=5,$K$14,IF($P334=6,$K$15)))))))</f>
        <v>0</v>
      </c>
      <c r="P334" s="108">
        <v>1</v>
      </c>
      <c r="Q334" s="8">
        <f t="shared" si="191"/>
        <v>1.65</v>
      </c>
      <c r="R334" s="8">
        <f t="shared" si="191"/>
        <v>0</v>
      </c>
      <c r="S334" s="8">
        <f t="shared" si="192"/>
        <v>33287.43</v>
      </c>
      <c r="T334" s="8">
        <f t="shared" si="193"/>
        <v>0</v>
      </c>
      <c r="Z334" s="109"/>
    </row>
    <row r="335" spans="1:26" x14ac:dyDescent="0.3">
      <c r="A335" s="46" t="s">
        <v>390</v>
      </c>
      <c r="B335" s="103" t="str">
        <f>IFERROR(VLOOKUP(C335,'[23]SINAPI MARÇO'!$A:$F,6,FALSE),IFERROR(VLOOKUP(C335,'[23]BANCO DE DADOS'!$A$3:$F$12008,2,FALSE),""))</f>
        <v>SICRO JAN / 25</v>
      </c>
      <c r="C335" s="104">
        <v>4915708</v>
      </c>
      <c r="D335" s="105" t="str">
        <f>IF(C335="","",IF(F335="","FALTA",LOOKUP($C335,'[23]E-FISCO'!$A$2:$A$12235,'[23]E-FISCO'!$B$2:$B$12235)))</f>
        <v>FALTA</v>
      </c>
      <c r="E335" s="4">
        <f>IF(C335="","",LOOKUP(C335,'[23]E-FISCO'!$A$2:$A$12235,'[23]E-FISCO'!$A$2:$A$12235))</f>
        <v>4915632</v>
      </c>
      <c r="F335" s="4" t="str">
        <f t="shared" si="189"/>
        <v/>
      </c>
      <c r="G335" s="4" t="e">
        <f>IF(C335="","",LOOKUP(C335,#REF!,#REF!))</f>
        <v>#REF!</v>
      </c>
      <c r="H335" s="4" t="e">
        <f t="shared" si="190"/>
        <v>#REF!</v>
      </c>
      <c r="I335" s="5" t="str">
        <f>IFERROR(VLOOKUP(C335,'[23]SINAPI MARÇO'!$A:$E,2,FALSE),IFERROR(VLOOKUP(C335,'[23]BANCO DE DADOS'!$A$3:$F$12008,3,FALSE),""))</f>
        <v>LIMPEZA DE SARJETA E MEIO-FIO</v>
      </c>
      <c r="J335" s="6" t="str">
        <f>IFERROR(VLOOKUP(C335,'[23]SINAPI MARÇO'!$A:$E,3,FALSE),IFERROR(VLOOKUP(C335,'[23]BANCO DE DADOS'!$A$3:$F$12008,4,FALSE),""))</f>
        <v>M</v>
      </c>
      <c r="K335" s="106">
        <f>VLOOKUP(A335,'[23]MEMÓRIA LOTE SETENTRIONAL'!$1:$1048576,6,FALSE)</f>
        <v>40348.400000000001</v>
      </c>
      <c r="L335" s="7">
        <f>IFERROR(VLOOKUP(C335,'[23]SINAPI MARÇO'!$A:$E,4,FALSE),IFERROR(VLOOKUP(C335,'[23]BANCO DE DADOS'!$A$3:$F$12008,5,FALSE),""))</f>
        <v>0.68</v>
      </c>
      <c r="M335" s="138"/>
      <c r="N335" s="107">
        <f>IF($P335="","",IF($P335=1,$J$10,IF($P335=2,$J$11,IF($P335=3,$J$12,IF($P335=4,$J$13,IF($P335=5,$J$14,IF($P335=6,$J$15)))))))</f>
        <v>0</v>
      </c>
      <c r="O335" s="107">
        <f>IF($P335="","",IF($P335=1,$K$10,IF($P335=2,$K$11,IF($P335=3,$K$12,IF($P335=4,$K$13,IF($P335=5,$K$14,IF($P335=6,$K$15)))))))</f>
        <v>0</v>
      </c>
      <c r="P335" s="108">
        <v>1</v>
      </c>
      <c r="Q335" s="8">
        <f t="shared" si="191"/>
        <v>0.68</v>
      </c>
      <c r="R335" s="8">
        <f t="shared" si="191"/>
        <v>0</v>
      </c>
      <c r="S335" s="8">
        <f t="shared" si="192"/>
        <v>27436.91</v>
      </c>
      <c r="T335" s="8">
        <f t="shared" si="193"/>
        <v>0</v>
      </c>
      <c r="Z335" s="109"/>
    </row>
    <row r="336" spans="1:26" x14ac:dyDescent="0.25">
      <c r="A336" s="97" t="s">
        <v>391</v>
      </c>
      <c r="B336" s="97"/>
      <c r="C336" s="98"/>
      <c r="D336" s="99"/>
      <c r="E336" s="99"/>
      <c r="F336" s="99"/>
      <c r="G336" s="99"/>
      <c r="H336" s="99"/>
      <c r="I336" s="3" t="s">
        <v>155</v>
      </c>
      <c r="J336" s="99"/>
      <c r="K336" s="100"/>
      <c r="L336" s="101"/>
      <c r="M336" s="139"/>
      <c r="N336" s="99"/>
      <c r="O336" s="99"/>
      <c r="P336" s="99"/>
      <c r="Q336" s="99"/>
      <c r="R336" s="99"/>
      <c r="S336" s="102">
        <f>SUM(S337:S347)</f>
        <v>407834.91</v>
      </c>
      <c r="T336" s="102">
        <f>SUM(T337:T347)</f>
        <v>0</v>
      </c>
      <c r="Z336" s="109"/>
    </row>
    <row r="337" spans="1:33" x14ac:dyDescent="0.3">
      <c r="A337" s="46" t="s">
        <v>392</v>
      </c>
      <c r="B337" s="103" t="str">
        <f>IFERROR(VLOOKUP(C337,'[23]SINAPI MARÇO'!$A:$F,6,FALSE),IFERROR(VLOOKUP(C337,'[23]BANCO DE DADOS'!$A$3:$F$12008,2,FALSE),""))</f>
        <v>SINAPI-I MARCO 2025</v>
      </c>
      <c r="C337" s="104">
        <v>10848</v>
      </c>
      <c r="D337" s="105" t="str">
        <f>IF(C337="","",IF(F337="","FALTA",LOOKUP($C337,'[23]E-FISCO'!$A$2:$A$12235,'[23]E-FISCO'!$B$2:$B$12235)))</f>
        <v>FALTA</v>
      </c>
      <c r="E337" s="4">
        <f>IF(C337="","",LOOKUP(C337,'[23]E-FISCO'!$A$2:$A$12235,'[23]E-FISCO'!$A$2:$A$12235))</f>
        <v>10779</v>
      </c>
      <c r="F337" s="4" t="str">
        <f t="shared" ref="F337:F347" si="194">IF(C337=E337,C337,"")</f>
        <v/>
      </c>
      <c r="G337" s="4" t="e">
        <f>IF(C337="","",LOOKUP(C337,#REF!,#REF!))</f>
        <v>#REF!</v>
      </c>
      <c r="H337" s="4" t="e">
        <f t="shared" ref="H337:H347" si="195">IF(C337=G337,C337,"")</f>
        <v>#REF!</v>
      </c>
      <c r="I337" s="10" t="str">
        <f>IFERROR(VLOOKUP(C337,'[23]SINAPI MARÇO'!$A:$E,2,FALSE),IFERROR(VLOOKUP(C337,'[23]BANCO DE DADOS'!$A$3:$F$12008,3,FALSE),""))</f>
        <v>PLACA DE INAUGURACAO METALICA, *40* CM X *60* CM</v>
      </c>
      <c r="J337" s="6" t="str">
        <f>IFERROR(VLOOKUP(C337,'[23]SINAPI MARÇO'!$A:$E,3,FALSE),IFERROR(VLOOKUP(C337,'[23]BANCO DE DADOS'!$A$3:$F$12008,4,FALSE),""))</f>
        <v>UN</v>
      </c>
      <c r="K337" s="106">
        <f>VLOOKUP(A337,'[23]MEMÓRIA LOTE SETENTRIONAL'!$1:$1048576,6,FALSE)</f>
        <v>19</v>
      </c>
      <c r="L337" s="7">
        <f>IFERROR(VLOOKUP(C337,'[23]SINAPI MARÇO'!$A:$E,4,FALSE),IFERROR(VLOOKUP(C337,'[23]BANCO DE DADOS'!$A$3:$F$12008,5,FALSE),""))</f>
        <v>1206.01</v>
      </c>
      <c r="M337" s="138"/>
      <c r="N337" s="107">
        <f>IF($P337="","",IF($P337=1,$J$10,IF($P337=2,$J$11,IF($P337=3,$J$12,IF($P337=4,$J$13,IF($P337=5,$J$14,IF($P337=6,$J$15)))))))</f>
        <v>0</v>
      </c>
      <c r="O337" s="107">
        <f>IF($P337="","",IF($P337=1,$K$10,IF($P337=2,$K$11,IF($P337=3,$K$12,IF($P337=4,$K$13,IF($P337=5,$K$14,IF($P337=6,$K$15)))))))</f>
        <v>0</v>
      </c>
      <c r="P337" s="108">
        <v>5</v>
      </c>
      <c r="Q337" s="8">
        <f t="shared" ref="Q337:R347" si="196">IF($K337="","",ROUND((L337*N337)+L337,2))</f>
        <v>1206.01</v>
      </c>
      <c r="R337" s="8">
        <f t="shared" si="196"/>
        <v>0</v>
      </c>
      <c r="S337" s="8">
        <f t="shared" ref="S337:S347" si="197">IF($K337="","",ROUND(Q337*K337,2))</f>
        <v>22914.19</v>
      </c>
      <c r="T337" s="8">
        <f t="shared" ref="T337:T347" si="198">IF($K337="","",ROUND(R337*K337,2))</f>
        <v>0</v>
      </c>
      <c r="Z337" s="109"/>
    </row>
    <row r="338" spans="1:33" ht="49.5" x14ac:dyDescent="0.3">
      <c r="A338" s="46" t="s">
        <v>393</v>
      </c>
      <c r="B338" s="103" t="str">
        <f>IFERROR(VLOOKUP(C338,'[23]SINAPI MARÇO'!$A:$F,6,FALSE),IFERROR(VLOOKUP(C338,'[23]BANCO DE DADOS'!$A$3:$F$12008,2,FALSE),""))</f>
        <v>SICRO JAN / 25</v>
      </c>
      <c r="C338" s="104">
        <v>5213834</v>
      </c>
      <c r="D338" s="105" t="str">
        <f>IF(C338="","",IF(F338="","FALTA",LOOKUP($C338,'[23]E-FISCO'!$A$2:$A$12235,'[23]E-FISCO'!$B$2:$B$12235)))</f>
        <v>FALTA</v>
      </c>
      <c r="E338" s="4">
        <f>IF(C338="","",LOOKUP(C338,'[23]E-FISCO'!$A$2:$A$12235,'[23]E-FISCO'!$A$2:$A$12235))</f>
        <v>5213430</v>
      </c>
      <c r="F338" s="4" t="str">
        <f t="shared" si="194"/>
        <v/>
      </c>
      <c r="G338" s="4" t="e">
        <f>IF(C338="","",LOOKUP(C338,#REF!,#REF!))</f>
        <v>#REF!</v>
      </c>
      <c r="H338" s="4" t="e">
        <f t="shared" si="195"/>
        <v>#REF!</v>
      </c>
      <c r="I338" s="10" t="str">
        <f>IFERROR(VLOOKUP(C338,'[23]SINAPI MARÇO'!$A:$E,2,FALSE),IFERROR(VLOOKUP(C338,'[23]BANCO DE DADOS'!$A$3:$F$12008,3,FALSE),""))</f>
        <v>BARREIRA PLÁSTICA PARA CANALIZAÇÃO DE TRÂNSITO - 60 X 45 X 60 CM - UTILIZAÇÃO DE 600 CICLOS - FORNECIMENTO, 01 IMPLANTAÇÃO E 01 RETIRADA DIÁRIA</v>
      </c>
      <c r="J338" s="6" t="str">
        <f>IFERROR(VLOOKUP(C338,'[23]SINAPI MARÇO'!$A:$E,3,FALSE),IFERROR(VLOOKUP(C338,'[23]BANCO DE DADOS'!$A$3:$F$12008,4,FALSE),""))</f>
        <v>UN.DIA</v>
      </c>
      <c r="K338" s="106">
        <f>VLOOKUP(A338,'[23]MEMÓRIA LOTE SETENTRIONAL'!$1:$1048576,6,FALSE)</f>
        <v>968</v>
      </c>
      <c r="L338" s="7">
        <f>IFERROR(VLOOKUP(C338,'[23]SINAPI MARÇO'!$A:$E,4,FALSE),IFERROR(VLOOKUP(C338,'[23]BANCO DE DADOS'!$A$3:$F$12008,5,FALSE),""))</f>
        <v>6.55</v>
      </c>
      <c r="M338" s="138"/>
      <c r="N338" s="107">
        <f>IF($P338="","",IF($P338=1,$J$10,IF($P338=2,$J$11,IF($P338=3,$J$12,IF($P338=4,$J$13,IF($P338=5,$J$14,IF($P338=6,$J$15)))))))</f>
        <v>0</v>
      </c>
      <c r="O338" s="107">
        <f>IF($P338="","",IF($P338=1,$K$10,IF($P338=2,$K$11,IF($P338=3,$K$12,IF($P338=4,$K$13,IF($P338=5,$K$14,IF($P338=6,$K$15)))))))</f>
        <v>0</v>
      </c>
      <c r="P338" s="108">
        <v>1</v>
      </c>
      <c r="Q338" s="8">
        <f t="shared" si="196"/>
        <v>6.55</v>
      </c>
      <c r="R338" s="8">
        <f t="shared" si="196"/>
        <v>0</v>
      </c>
      <c r="S338" s="8">
        <f t="shared" si="197"/>
        <v>6340.4</v>
      </c>
      <c r="T338" s="8">
        <f t="shared" si="198"/>
        <v>0</v>
      </c>
      <c r="Z338" s="109"/>
    </row>
    <row r="339" spans="1:33" ht="49.5" x14ac:dyDescent="0.3">
      <c r="A339" s="46" t="s">
        <v>394</v>
      </c>
      <c r="B339" s="103" t="str">
        <f>IFERROR(VLOOKUP(C339,'[23]SINAPI MARÇO'!$A:$F,6,FALSE),IFERROR(VLOOKUP(C339,'[23]BANCO DE DADOS'!$A$3:$F$12008,2,FALSE),""))</f>
        <v>SICRO JAN / 25</v>
      </c>
      <c r="C339" s="104">
        <v>5213838</v>
      </c>
      <c r="D339" s="105" t="str">
        <f>IF(C339="","",IF(F339="","FALTA",LOOKUP($C339,'[23]E-FISCO'!$A$2:$A$12235,'[23]E-FISCO'!$B$2:$B$12235)))</f>
        <v>FALTA</v>
      </c>
      <c r="E339" s="4">
        <f>IF(C339="","",LOOKUP(C339,'[23]E-FISCO'!$A$2:$A$12235,'[23]E-FISCO'!$A$2:$A$12235))</f>
        <v>5213430</v>
      </c>
      <c r="F339" s="4" t="str">
        <f t="shared" si="194"/>
        <v/>
      </c>
      <c r="G339" s="4" t="e">
        <f>IF(C339="","",LOOKUP(C339,#REF!,#REF!))</f>
        <v>#REF!</v>
      </c>
      <c r="H339" s="4" t="e">
        <f t="shared" si="195"/>
        <v>#REF!</v>
      </c>
      <c r="I339" s="10" t="str">
        <f>IFERROR(VLOOKUP(C339,'[23]SINAPI MARÇO'!$A:$E,2,FALSE),IFERROR(VLOOKUP(C339,'[23]BANCO DE DADOS'!$A$3:$F$12008,3,FALSE),""))</f>
        <v>CILINDRO CANALIZADOR DE TRÁFEGO COM BASE QUADRADA DE 111 X 56 X 56 CM - UTILIZAÇÃO DE 600 CICLOS - FORNECIMENTO, 01 IMPLANTAÇÃO E 01 RETIRADA DIÁRIA</v>
      </c>
      <c r="J339" s="6" t="str">
        <f>IFERROR(VLOOKUP(C339,'[23]SINAPI MARÇO'!$A:$E,3,FALSE),IFERROR(VLOOKUP(C339,'[23]BANCO DE DADOS'!$A$3:$F$12008,4,FALSE),""))</f>
        <v>UN.DIA</v>
      </c>
      <c r="K339" s="106">
        <f>VLOOKUP(A339,'[23]MEMÓRIA LOTE SETENTRIONAL'!$1:$1048576,6,FALSE)</f>
        <v>968</v>
      </c>
      <c r="L339" s="7">
        <f>IFERROR(VLOOKUP(C339,'[23]SINAPI MARÇO'!$A:$E,4,FALSE),IFERROR(VLOOKUP(C339,'[23]BANCO DE DADOS'!$A$3:$F$12008,5,FALSE),""))</f>
        <v>4.47</v>
      </c>
      <c r="M339" s="138"/>
      <c r="N339" s="107">
        <f>IF($P339="","",IF($P339=1,$J$10,IF($P339=2,$J$11,IF($P339=3,$J$12,IF($P339=4,$J$13,IF($P339=5,$J$14,IF($P339=6,$J$15)))))))</f>
        <v>0</v>
      </c>
      <c r="O339" s="107">
        <f>IF($P339="","",IF($P339=1,$K$10,IF($P339=2,$K$11,IF($P339=3,$K$12,IF($P339=4,$K$13,IF($P339=5,$K$14,IF($P339=6,$K$15)))))))</f>
        <v>0</v>
      </c>
      <c r="P339" s="108">
        <v>1</v>
      </c>
      <c r="Q339" s="8">
        <f t="shared" si="196"/>
        <v>4.47</v>
      </c>
      <c r="R339" s="8">
        <f t="shared" si="196"/>
        <v>0</v>
      </c>
      <c r="S339" s="8">
        <f t="shared" si="197"/>
        <v>4326.96</v>
      </c>
      <c r="T339" s="8">
        <f t="shared" si="198"/>
        <v>0</v>
      </c>
      <c r="Z339" s="109"/>
    </row>
    <row r="340" spans="1:33" ht="33" x14ac:dyDescent="0.3">
      <c r="A340" s="46" t="s">
        <v>395</v>
      </c>
      <c r="B340" s="103" t="str">
        <f>IFERROR(VLOOKUP(C340,'[23]SINAPI MARÇO'!$A:$F,6,FALSE),IFERROR(VLOOKUP(C340,'[23]BANCO DE DADOS'!$A$3:$F$12008,2,FALSE),""))</f>
        <v>SINAPI MARÇO 2025</v>
      </c>
      <c r="C340" s="104">
        <v>104790</v>
      </c>
      <c r="D340" s="105" t="str">
        <f>IF(C340="","",IF(F340="","FALTA",LOOKUP($C340,'[23]E-FISCO'!$A$2:$A$12235,'[23]E-FISCO'!$B$2:$B$12235)))</f>
        <v>581710 - 2</v>
      </c>
      <c r="E340" s="4">
        <f>IF(C340="","",LOOKUP(C340,'[23]E-FISCO'!$A$2:$A$12235,'[23]E-FISCO'!$A$2:$A$12235))</f>
        <v>104790</v>
      </c>
      <c r="F340" s="4">
        <f t="shared" si="194"/>
        <v>104790</v>
      </c>
      <c r="G340" s="4" t="e">
        <f>IF(C340="","",LOOKUP(C340,#REF!,#REF!))</f>
        <v>#REF!</v>
      </c>
      <c r="H340" s="4" t="e">
        <f t="shared" si="195"/>
        <v>#REF!</v>
      </c>
      <c r="I340" s="10" t="str">
        <f>IFERROR(VLOOKUP(C340,'[23]SINAPI MARÇO'!$A:$E,2,FALSE),IFERROR(VLOOKUP(C340,'[23]BANCO DE DADOS'!$A$3:$F$12008,3,FALSE),""))</f>
        <v>DEMOLIÇÃO DE PISO DE CONCRETO SIMPLES, DE FORMA MECANIZADA COM MARTELETE, SEM REAPROVEITAMENTO. AF_09/2023</v>
      </c>
      <c r="J340" s="6" t="str">
        <f>IFERROR(VLOOKUP(C340,'[23]SINAPI MARÇO'!$A:$E,3,FALSE),IFERROR(VLOOKUP(C340,'[23]BANCO DE DADOS'!$A$3:$F$12008,4,FALSE),""))</f>
        <v>M3</v>
      </c>
      <c r="K340" s="106">
        <f>VLOOKUP(A340,'[23]MEMÓRIA LOTE SETENTRIONAL'!$1:$1048576,6,FALSE)</f>
        <v>8.2200000000000006</v>
      </c>
      <c r="L340" s="7">
        <f>IFERROR(VLOOKUP(C340,'[23]SINAPI MARÇO'!$A:$E,4,FALSE),IFERROR(VLOOKUP(C340,'[23]BANCO DE DADOS'!$A$3:$F$12008,5,FALSE),""))</f>
        <v>102.13</v>
      </c>
      <c r="M340" s="138"/>
      <c r="N340" s="107">
        <f>IF($P340="","",IF($P340=1,$J$10,IF($P340=2,$J$11,IF($P340=3,$J$12,IF($P340=4,$J$13,IF($P340=5,$J$14,IF($P340=6,$J$15)))))))</f>
        <v>0</v>
      </c>
      <c r="O340" s="107">
        <f>IF($P340="","",IF($P340=1,$K$10,IF($P340=2,$K$11,IF($P340=3,$K$12,IF($P340=4,$K$13,IF($P340=5,$K$14,IF($P340=6,$K$15)))))))</f>
        <v>0</v>
      </c>
      <c r="P340" s="108">
        <v>1</v>
      </c>
      <c r="Q340" s="8">
        <f t="shared" si="196"/>
        <v>102.13</v>
      </c>
      <c r="R340" s="8">
        <f t="shared" si="196"/>
        <v>0</v>
      </c>
      <c r="S340" s="8">
        <f t="shared" si="197"/>
        <v>839.51</v>
      </c>
      <c r="T340" s="8">
        <f t="shared" si="198"/>
        <v>0</v>
      </c>
      <c r="Z340" s="109"/>
    </row>
    <row r="341" spans="1:33" ht="33" x14ac:dyDescent="0.3">
      <c r="A341" s="46" t="s">
        <v>396</v>
      </c>
      <c r="B341" s="103" t="str">
        <f>IFERROR(VLOOKUP(C341,'[23]SINAPI MARÇO'!$A:$F,6,FALSE),IFERROR(VLOOKUP(C341,'[23]BANCO DE DADOS'!$A$3:$F$12008,2,FALSE),""))</f>
        <v>SICRO JAN / 25</v>
      </c>
      <c r="C341" s="104">
        <v>5219544</v>
      </c>
      <c r="D341" s="105" t="str">
        <f>IF(C341="","",IF(F341="","FALTA",LOOKUP($C341,'[23]E-FISCO'!$A$2:$A$12235,'[23]E-FISCO'!$B$2:$B$12235)))</f>
        <v>FALTA</v>
      </c>
      <c r="E341" s="4">
        <f>IF(C341="","",LOOKUP(C341,'[23]E-FISCO'!$A$2:$A$12235,'[23]E-FISCO'!$A$2:$A$12235))</f>
        <v>5214012</v>
      </c>
      <c r="F341" s="4" t="str">
        <f t="shared" si="194"/>
        <v/>
      </c>
      <c r="G341" s="4" t="e">
        <f>IF(C341="","",LOOKUP(C341,#REF!,#REF!))</f>
        <v>#REF!</v>
      </c>
      <c r="H341" s="4" t="e">
        <f t="shared" si="195"/>
        <v>#REF!</v>
      </c>
      <c r="I341" s="10" t="str">
        <f>IFERROR(VLOOKUP(C341,'[23]SINAPI MARÇO'!$A:$E,2,FALSE),IFERROR(VLOOKUP(C341,'[23]BANCO DE DADOS'!$A$3:$F$12008,3,FALSE),""))</f>
        <v>CAVALETE EM PERFIL METÁLICO PARA PLACA DE SINALIZAÇÃO - 1,00 M X 1,00 M - CONFECÇÃO</v>
      </c>
      <c r="J341" s="6" t="str">
        <f>IFERROR(VLOOKUP(C341,'[23]SINAPI MARÇO'!$A:$E,3,FALSE),IFERROR(VLOOKUP(C341,'[23]BANCO DE DADOS'!$A$3:$F$12008,4,FALSE),""))</f>
        <v>UN</v>
      </c>
      <c r="K341" s="106">
        <f>VLOOKUP(A341,'[23]MEMÓRIA LOTE SETENTRIONAL'!$1:$1048576,6,FALSE)</f>
        <v>136</v>
      </c>
      <c r="L341" s="7">
        <f>IFERROR(VLOOKUP(C341,'[23]SINAPI MARÇO'!$A:$E,4,FALSE),IFERROR(VLOOKUP(C341,'[23]BANCO DE DADOS'!$A$3:$F$12008,5,FALSE),""))</f>
        <v>226.31</v>
      </c>
      <c r="M341" s="138"/>
      <c r="N341" s="107">
        <f>IF($P341="","",IF($P341=1,$J$10,IF($P341=2,$J$11,IF($P341=3,$J$12,IF($P341=4,$J$13,IF($P341=5,$J$14,IF($P341=6,$J$15)))))))</f>
        <v>0</v>
      </c>
      <c r="O341" s="107">
        <f>IF($P341="","",IF($P341=1,$K$10,IF($P341=2,$K$11,IF($P341=3,$K$12,IF($P341=4,$K$13,IF($P341=5,$K$14,IF($P341=6,$K$15)))))))</f>
        <v>0</v>
      </c>
      <c r="P341" s="108">
        <v>1</v>
      </c>
      <c r="Q341" s="8">
        <f t="shared" si="196"/>
        <v>226.31</v>
      </c>
      <c r="R341" s="8">
        <f t="shared" si="196"/>
        <v>0</v>
      </c>
      <c r="S341" s="8">
        <f t="shared" si="197"/>
        <v>30778.16</v>
      </c>
      <c r="T341" s="8">
        <f t="shared" si="198"/>
        <v>0</v>
      </c>
      <c r="Z341" s="109"/>
    </row>
    <row r="342" spans="1:33" ht="33" x14ac:dyDescent="0.3">
      <c r="A342" s="46" t="s">
        <v>397</v>
      </c>
      <c r="B342" s="103" t="str">
        <f>IFERROR(VLOOKUP(C342,'[23]SINAPI MARÇO'!$A:$F,6,FALSE),IFERROR(VLOOKUP(C342,'[23]BANCO DE DADOS'!$A$3:$F$12008,2,FALSE),""))</f>
        <v>SICRO JAN / 25</v>
      </c>
      <c r="C342" s="104">
        <v>5213417</v>
      </c>
      <c r="D342" s="105" t="str">
        <f>IF(C342="","",IF(F342="","FALTA",LOOKUP($C342,'[23]E-FISCO'!$A$2:$A$12235,'[23]E-FISCO'!$B$2:$B$12235)))</f>
        <v>FALTA</v>
      </c>
      <c r="E342" s="4">
        <f>IF(C342="","",LOOKUP(C342,'[23]E-FISCO'!$A$2:$A$12235,'[23]E-FISCO'!$A$2:$A$12235))</f>
        <v>4915777</v>
      </c>
      <c r="F342" s="4" t="str">
        <f t="shared" si="194"/>
        <v/>
      </c>
      <c r="G342" s="4" t="e">
        <f>IF(C342="","",LOOKUP(C342,#REF!,#REF!))</f>
        <v>#REF!</v>
      </c>
      <c r="H342" s="4" t="e">
        <f t="shared" si="195"/>
        <v>#REF!</v>
      </c>
      <c r="I342" s="10" t="str">
        <f>IFERROR(VLOOKUP(C342,'[23]SINAPI MARÇO'!$A:$E,2,FALSE),IFERROR(VLOOKUP(C342,'[23]BANCO DE DADOS'!$A$3:$F$12008,3,FALSE),""))</f>
        <v>PLACA EM AÇO Nº 16 GALVANIZADO COM PELÍCULA RETRORREFLETIVA TIPO I + III - CONFECÇÃO</v>
      </c>
      <c r="J342" s="6" t="str">
        <f>IFERROR(VLOOKUP(C342,'[23]SINAPI MARÇO'!$A:$E,3,FALSE),IFERROR(VLOOKUP(C342,'[23]BANCO DE DADOS'!$A$3:$F$12008,4,FALSE),""))</f>
        <v>M²</v>
      </c>
      <c r="K342" s="106">
        <f>VLOOKUP(A342,'[23]MEMÓRIA LOTE SETENTRIONAL'!$1:$1048576,6,FALSE)</f>
        <v>108.8</v>
      </c>
      <c r="L342" s="7">
        <f>IFERROR(VLOOKUP(C342,'[23]SINAPI MARÇO'!$A:$E,4,FALSE),IFERROR(VLOOKUP(C342,'[23]BANCO DE DADOS'!$A$3:$F$12008,5,FALSE),""))</f>
        <v>454.95</v>
      </c>
      <c r="M342" s="138"/>
      <c r="N342" s="107">
        <f>IF($P342="","",IF($P342=1,$J$10,IF($P342=2,$J$11,IF($P342=3,$J$12,IF($P342=4,$J$13,IF($P342=5,$J$14,IF($P342=6,$J$15)))))))</f>
        <v>0</v>
      </c>
      <c r="O342" s="107">
        <f>IF($P342="","",IF($P342=1,$K$10,IF($P342=2,$K$11,IF($P342=3,$K$12,IF($P342=4,$K$13,IF($P342=5,$K$14,IF($P342=6,$K$15)))))))</f>
        <v>0</v>
      </c>
      <c r="P342" s="108">
        <v>1</v>
      </c>
      <c r="Q342" s="8">
        <f t="shared" si="196"/>
        <v>454.95</v>
      </c>
      <c r="R342" s="8">
        <f t="shared" si="196"/>
        <v>0</v>
      </c>
      <c r="S342" s="8">
        <f t="shared" si="197"/>
        <v>49498.559999999998</v>
      </c>
      <c r="T342" s="8">
        <f t="shared" si="198"/>
        <v>0</v>
      </c>
      <c r="Z342" s="109"/>
    </row>
    <row r="343" spans="1:33" ht="49.5" x14ac:dyDescent="0.3">
      <c r="A343" s="46" t="s">
        <v>398</v>
      </c>
      <c r="B343" s="103" t="str">
        <f>IFERROR(VLOOKUP(C343,'[23]SINAPI MARÇO'!$A:$F,6,FALSE),IFERROR(VLOOKUP(C343,'[23]BANCO DE DADOS'!$A$3:$F$12008,2,FALSE),""))</f>
        <v>SINAPI MARÇO 2025</v>
      </c>
      <c r="C343" s="104">
        <v>103310</v>
      </c>
      <c r="D343" s="105" t="str">
        <f>IF(C343="","",IF(F343="","FALTA",LOOKUP($C343,'[23]E-FISCO'!$A$2:$A$12235,'[23]E-FISCO'!$B$2:$B$12235)))</f>
        <v>FALTA</v>
      </c>
      <c r="E343" s="4">
        <f>IF(C343="","",LOOKUP(C343,'[23]E-FISCO'!$A$2:$A$12235,'[23]E-FISCO'!$A$2:$A$12235))</f>
        <v>103292</v>
      </c>
      <c r="F343" s="4" t="str">
        <f t="shared" si="194"/>
        <v/>
      </c>
      <c r="G343" s="4" t="e">
        <f>IF(C343="","",LOOKUP(C343,#REF!,#REF!))</f>
        <v>#REF!</v>
      </c>
      <c r="H343" s="4" t="e">
        <f t="shared" si="195"/>
        <v>#REF!</v>
      </c>
      <c r="I343" s="10" t="str">
        <f>IFERROR(VLOOKUP(C343,'[23]SINAPI MARÇO'!$A:$E,2,FALSE),IFERROR(VLOOKUP(C343,'[23]BANCO DE DADOS'!$A$3:$F$12008,3,FALSE),""))</f>
        <v>INSTALAÇÃO DE LIXEIRA METÁLICA DUPLA, CAPACIDADE DE 60 L, EM TUBO DE AÇO CARBONO E CESTOS EM CHAPA DE AÇO COM PINTURA ELETROSTÁTICA, SOBRE SOLO. AF_11/2021</v>
      </c>
      <c r="J343" s="6" t="str">
        <f>IFERROR(VLOOKUP(C343,'[23]SINAPI MARÇO'!$A:$E,3,FALSE),IFERROR(VLOOKUP(C343,'[23]BANCO DE DADOS'!$A$3:$F$12008,4,FALSE),""))</f>
        <v>UN</v>
      </c>
      <c r="K343" s="106">
        <f>VLOOKUP(A343,'[23]MEMÓRIA LOTE SETENTRIONAL'!$1:$1048576,6,FALSE)</f>
        <v>204</v>
      </c>
      <c r="L343" s="7">
        <f>IFERROR(VLOOKUP(C343,'[23]SINAPI MARÇO'!$A:$E,4,FALSE),IFERROR(VLOOKUP(C343,'[23]BANCO DE DADOS'!$A$3:$F$12008,5,FALSE),""))</f>
        <v>1285.06</v>
      </c>
      <c r="M343" s="138"/>
      <c r="N343" s="107">
        <f>IF($P343="","",IF($P343=1,$J$10,IF($P343=2,$J$11,IF($P343=3,$J$12,IF($P343=4,$J$13,IF($P343=5,$J$14,IF($P343=6,$J$15)))))))</f>
        <v>0</v>
      </c>
      <c r="O343" s="107">
        <f>IF($P343="","",IF($P343=1,$K$10,IF($P343=2,$K$11,IF($P343=3,$K$12,IF($P343=4,$K$13,IF($P343=5,$K$14,IF($P343=6,$K$15)))))))</f>
        <v>0</v>
      </c>
      <c r="P343" s="108">
        <v>1</v>
      </c>
      <c r="Q343" s="8">
        <f t="shared" si="196"/>
        <v>1285.06</v>
      </c>
      <c r="R343" s="8">
        <f t="shared" si="196"/>
        <v>0</v>
      </c>
      <c r="S343" s="8">
        <f t="shared" si="197"/>
        <v>262152.24</v>
      </c>
      <c r="T343" s="8">
        <f t="shared" si="198"/>
        <v>0</v>
      </c>
      <c r="Z343" s="109"/>
    </row>
    <row r="344" spans="1:33" ht="33" x14ac:dyDescent="0.3">
      <c r="A344" s="46" t="s">
        <v>399</v>
      </c>
      <c r="B344" s="103" t="str">
        <f>IFERROR(VLOOKUP(C344,'[23]SINAPI MARÇO'!$A:$F,6,FALSE),IFERROR(VLOOKUP(C344,'[23]BANCO DE DADOS'!$A$3:$F$12008,2,FALSE),""))</f>
        <v>SICRO JAN / 25</v>
      </c>
      <c r="C344" s="104">
        <v>5213850</v>
      </c>
      <c r="D344" s="105" t="str">
        <f>IF(C344="","",IF(F344="","FALTA",LOOKUP($C344,'[23]E-FISCO'!$A$2:$A$12235,'[23]E-FISCO'!$B$2:$B$12235)))</f>
        <v>FALTA</v>
      </c>
      <c r="E344" s="4">
        <f>IF(C344="","",LOOKUP(C344,'[23]E-FISCO'!$A$2:$A$12235,'[23]E-FISCO'!$A$2:$A$12235))</f>
        <v>5213430</v>
      </c>
      <c r="F344" s="4" t="str">
        <f t="shared" si="194"/>
        <v/>
      </c>
      <c r="G344" s="4" t="e">
        <f>IF(C344="","",LOOKUP(C344,#REF!,#REF!))</f>
        <v>#REF!</v>
      </c>
      <c r="H344" s="4" t="e">
        <f t="shared" si="195"/>
        <v>#REF!</v>
      </c>
      <c r="I344" s="10" t="str">
        <f>IFERROR(VLOOKUP(C344,'[23]SINAPI MARÇO'!$A:$E,2,FALSE),IFERROR(VLOOKUP(C344,'[23]BANCO DE DADOS'!$A$3:$F$12008,3,FALSE),""))</f>
        <v>OPERAÇÃO DE SINALIZAÇÃO POR BANDEIROLA DE TECIDO OU COM PLACA METÁLICA</v>
      </c>
      <c r="J344" s="6" t="str">
        <f>IFERROR(VLOOKUP(C344,'[23]SINAPI MARÇO'!$A:$E,3,FALSE),IFERROR(VLOOKUP(C344,'[23]BANCO DE DADOS'!$A$3:$F$12008,4,FALSE),""))</f>
        <v>H</v>
      </c>
      <c r="K344" s="106">
        <f>VLOOKUP(A344,'[23]MEMÓRIA LOTE SETENTRIONAL'!$1:$1048576,6,FALSE)</f>
        <v>1408</v>
      </c>
      <c r="L344" s="7">
        <f>IFERROR(VLOOKUP(C344,'[23]SINAPI MARÇO'!$A:$E,4,FALSE),IFERROR(VLOOKUP(C344,'[23]BANCO DE DADOS'!$A$3:$F$12008,5,FALSE),""))</f>
        <v>20.28</v>
      </c>
      <c r="M344" s="138"/>
      <c r="N344" s="107">
        <f>IF($P344="","",IF($P344=1,$J$10,IF($P344=2,$J$11,IF($P344=3,$J$12,IF($P344=4,$J$13,IF($P344=5,$J$14,IF($P344=6,$J$15)))))))</f>
        <v>0</v>
      </c>
      <c r="O344" s="107">
        <f>IF($P344="","",IF($P344=1,$K$10,IF($P344=2,$K$11,IF($P344=3,$K$12,IF($P344=4,$K$13,IF($P344=5,$K$14,IF($P344=6,$K$15)))))))</f>
        <v>0</v>
      </c>
      <c r="P344" s="108">
        <v>1</v>
      </c>
      <c r="Q344" s="8">
        <f t="shared" si="196"/>
        <v>20.28</v>
      </c>
      <c r="R344" s="8">
        <f t="shared" si="196"/>
        <v>0</v>
      </c>
      <c r="S344" s="8">
        <f t="shared" si="197"/>
        <v>28554.240000000002</v>
      </c>
      <c r="T344" s="8">
        <f t="shared" si="198"/>
        <v>0</v>
      </c>
      <c r="Z344" s="109"/>
    </row>
    <row r="345" spans="1:33" ht="33" x14ac:dyDescent="0.3">
      <c r="A345" s="46" t="s">
        <v>400</v>
      </c>
      <c r="B345" s="103" t="str">
        <f>IFERROR(VLOOKUP(C345,'[23]SINAPI MARÇO'!$A:$F,6,FALSE),IFERROR(VLOOKUP(C345,'[23]BANCO DE DADOS'!$A$3:$F$12008,2,FALSE),""))</f>
        <v>SICRO JAN / 25</v>
      </c>
      <c r="C345" s="104">
        <v>5213835</v>
      </c>
      <c r="D345" s="105" t="str">
        <f>IF(C345="","",IF(F345="","FALTA",LOOKUP($C345,'[23]E-FISCO'!$A$2:$A$12235,'[23]E-FISCO'!$B$2:$B$12235)))</f>
        <v>FALTA</v>
      </c>
      <c r="E345" s="4">
        <f>IF(C345="","",LOOKUP(C345,'[23]E-FISCO'!$A$2:$A$12235,'[23]E-FISCO'!$A$2:$A$12235))</f>
        <v>5213430</v>
      </c>
      <c r="F345" s="4" t="str">
        <f t="shared" si="194"/>
        <v/>
      </c>
      <c r="G345" s="4" t="e">
        <f>IF(C345="","",LOOKUP(C345,#REF!,#REF!))</f>
        <v>#REF!</v>
      </c>
      <c r="H345" s="4" t="e">
        <f t="shared" si="195"/>
        <v>#REF!</v>
      </c>
      <c r="I345" s="10" t="str">
        <f>IFERROR(VLOOKUP(C345,'[23]SINAPI MARÇO'!$A:$E,2,FALSE),IFERROR(VLOOKUP(C345,'[23]BANCO DE DADOS'!$A$3:$F$12008,3,FALSE),""))</f>
        <v>CONE PLÁSTICO PARA CANALIZAÇÃO DE TRÂNSITO - UTILIZAÇÃO DE 150 CICLOS - FORNECIMENTO, 01 IMPLANTAÇÃO E 01 RETIRADA DIÁRIA</v>
      </c>
      <c r="J345" s="6" t="str">
        <f>IFERROR(VLOOKUP(C345,'[23]SINAPI MARÇO'!$A:$E,3,FALSE),IFERROR(VLOOKUP(C345,'[23]BANCO DE DADOS'!$A$3:$F$12008,4,FALSE),""))</f>
        <v>UN.DIA</v>
      </c>
      <c r="K345" s="106">
        <f>VLOOKUP(A345,'[23]MEMÓRIA LOTE SETENTRIONAL'!$1:$1048576,6,FALSE)</f>
        <v>660</v>
      </c>
      <c r="L345" s="7">
        <f>IFERROR(VLOOKUP(C345,'[23]SINAPI MARÇO'!$A:$E,4,FALSE),IFERROR(VLOOKUP(C345,'[23]BANCO DE DADOS'!$A$3:$F$12008,5,FALSE),""))</f>
        <v>0.77</v>
      </c>
      <c r="M345" s="138"/>
      <c r="N345" s="107">
        <f>IF($P345="","",IF($P345=1,$J$10,IF($P345=2,$J$11,IF($P345=3,$J$12,IF($P345=4,$J$13,IF($P345=5,$J$14,IF($P345=6,$J$15)))))))</f>
        <v>0</v>
      </c>
      <c r="O345" s="107">
        <f>IF($P345="","",IF($P345=1,$K$10,IF($P345=2,$K$11,IF($P345=3,$K$12,IF($P345=4,$K$13,IF($P345=5,$K$14,IF($P345=6,$K$15)))))))</f>
        <v>0</v>
      </c>
      <c r="P345" s="108">
        <v>1</v>
      </c>
      <c r="Q345" s="8">
        <f t="shared" si="196"/>
        <v>0.77</v>
      </c>
      <c r="R345" s="8">
        <f t="shared" si="196"/>
        <v>0</v>
      </c>
      <c r="S345" s="8">
        <f t="shared" si="197"/>
        <v>508.2</v>
      </c>
      <c r="T345" s="8">
        <f t="shared" si="198"/>
        <v>0</v>
      </c>
      <c r="Z345" s="109"/>
    </row>
    <row r="346" spans="1:33" ht="49.5" x14ac:dyDescent="0.3">
      <c r="A346" s="46" t="s">
        <v>401</v>
      </c>
      <c r="B346" s="103" t="str">
        <f>IFERROR(VLOOKUP(C346,'[23]SINAPI MARÇO'!$A:$F,6,FALSE),IFERROR(VLOOKUP(C346,'[23]BANCO DE DADOS'!$A$3:$F$12008,2,FALSE),""))</f>
        <v>SICRO JAN / 25</v>
      </c>
      <c r="C346" s="104">
        <v>5212557</v>
      </c>
      <c r="D346" s="105" t="str">
        <f>IF(C346="","",IF(F346="","FALTA",LOOKUP($C346,'[23]E-FISCO'!$A$2:$A$12235,'[23]E-FISCO'!$B$2:$B$12235)))</f>
        <v>FALTA</v>
      </c>
      <c r="E346" s="4">
        <f>IF(C346="","",LOOKUP(C346,'[23]E-FISCO'!$A$2:$A$12235,'[23]E-FISCO'!$A$2:$A$12235))</f>
        <v>4915777</v>
      </c>
      <c r="F346" s="4" t="str">
        <f t="shared" si="194"/>
        <v/>
      </c>
      <c r="G346" s="4" t="e">
        <f>IF(C346="","",LOOKUP(C346,#REF!,#REF!))</f>
        <v>#REF!</v>
      </c>
      <c r="H346" s="4" t="e">
        <f t="shared" si="195"/>
        <v>#REF!</v>
      </c>
      <c r="I346" s="10" t="str">
        <f>IFERROR(VLOOKUP(C346,'[23]SINAPI MARÇO'!$A:$E,2,FALSE),IFERROR(VLOOKUP(C346,'[23]BANCO DE DADOS'!$A$3:$F$12008,3,FALSE),""))</f>
        <v>PLACA DE REGULAMENTAÇÃO PARA SINALIZAÇÃO DE OBRAS MONTADA EM SUPORTE METÁLICO MÓVEL - D = 1,00 M - UTILIZAÇÃO DE 600 CICLOS - FORNECIMENTO, 01 IMPLANTAÇÃO E 01 RETIRADA DIÁRIA</v>
      </c>
      <c r="J346" s="6" t="str">
        <f>IFERROR(VLOOKUP(C346,'[23]SINAPI MARÇO'!$A:$E,3,FALSE),IFERROR(VLOOKUP(C346,'[23]BANCO DE DADOS'!$A$3:$F$12008,4,FALSE),""))</f>
        <v>UN.DIA</v>
      </c>
      <c r="K346" s="106">
        <f>VLOOKUP(A346,'[23]MEMÓRIA LOTE SETENTRIONAL'!$1:$1048576,6,FALSE)</f>
        <v>145</v>
      </c>
      <c r="L346" s="7">
        <f>IFERROR(VLOOKUP(C346,'[23]SINAPI MARÇO'!$A:$E,4,FALSE),IFERROR(VLOOKUP(C346,'[23]BANCO DE DADOS'!$A$3:$F$12008,5,FALSE),""))</f>
        <v>3.62</v>
      </c>
      <c r="M346" s="138"/>
      <c r="N346" s="107">
        <f>IF($P346="","",IF($P346=1,$J$10,IF($P346=2,$J$11,IF($P346=3,$J$12,IF($P346=4,$J$13,IF($P346=5,$J$14,IF($P346=6,$J$15)))))))</f>
        <v>0</v>
      </c>
      <c r="O346" s="107">
        <f>IF($P346="","",IF($P346=1,$K$10,IF($P346=2,$K$11,IF($P346=3,$K$12,IF($P346=4,$K$13,IF($P346=5,$K$14,IF($P346=6,$K$15)))))))</f>
        <v>0</v>
      </c>
      <c r="P346" s="108">
        <v>1</v>
      </c>
      <c r="Q346" s="8">
        <f t="shared" si="196"/>
        <v>3.62</v>
      </c>
      <c r="R346" s="8">
        <f t="shared" si="196"/>
        <v>0</v>
      </c>
      <c r="S346" s="8">
        <f t="shared" si="197"/>
        <v>524.9</v>
      </c>
      <c r="T346" s="8">
        <f t="shared" si="198"/>
        <v>0</v>
      </c>
      <c r="Z346" s="109"/>
    </row>
    <row r="347" spans="1:33" ht="50.25" thickBot="1" x14ac:dyDescent="0.35">
      <c r="A347" s="46" t="s">
        <v>402</v>
      </c>
      <c r="B347" s="103" t="str">
        <f>IFERROR(VLOOKUP(C347,'[23]SINAPI MARÇO'!$A:$F,6,FALSE),IFERROR(VLOOKUP(C347,'[23]BANCO DE DADOS'!$A$3:$F$12008,2,FALSE),""))</f>
        <v>SICRO JAN / 25</v>
      </c>
      <c r="C347" s="104">
        <v>5212560</v>
      </c>
      <c r="D347" s="105" t="str">
        <f>IF(C347="","",IF(F347="","FALTA",LOOKUP($C347,'[23]E-FISCO'!$A$2:$A$12235,'[23]E-FISCO'!$B$2:$B$12235)))</f>
        <v>FALTA</v>
      </c>
      <c r="E347" s="4">
        <f>IF(C347="","",LOOKUP(C347,'[23]E-FISCO'!$A$2:$A$12235,'[23]E-FISCO'!$A$2:$A$12235))</f>
        <v>4915777</v>
      </c>
      <c r="F347" s="4" t="str">
        <f t="shared" si="194"/>
        <v/>
      </c>
      <c r="G347" s="4" t="e">
        <f>IF(C347="","",LOOKUP(C347,#REF!,#REF!))</f>
        <v>#REF!</v>
      </c>
      <c r="H347" s="4" t="e">
        <f t="shared" si="195"/>
        <v>#REF!</v>
      </c>
      <c r="I347" s="10" t="str">
        <f>IFERROR(VLOOKUP(C347,'[23]SINAPI MARÇO'!$A:$E,2,FALSE),IFERROR(VLOOKUP(C347,'[23]BANCO DE DADOS'!$A$3:$F$12008,3,FALSE),""))</f>
        <v>PLACA DE ADVERTÊNCIA PARA SINALIZAÇÃO DE OBRAS MONTADA EM SUPORTE METÁLICO MÓVEL, LADO 1,00 M - UTILIZAÇÃO DE 600 CICLOS - FORNECIMENTO, 01 IMPLANTAÇÃO E 01 RETIRADA DIÁRIA</v>
      </c>
      <c r="J347" s="6" t="str">
        <f>IFERROR(VLOOKUP(C347,'[23]SINAPI MARÇO'!$A:$E,3,FALSE),IFERROR(VLOOKUP(C347,'[23]BANCO DE DADOS'!$A$3:$F$12008,4,FALSE),""))</f>
        <v>UN.DIA</v>
      </c>
      <c r="K347" s="106">
        <f>VLOOKUP(A347,'[23]MEMÓRIA LOTE SETENTRIONAL'!$1:$1048576,6,FALSE)</f>
        <v>363</v>
      </c>
      <c r="L347" s="7">
        <f>IFERROR(VLOOKUP(C347,'[23]SINAPI MARÇO'!$A:$E,4,FALSE),IFERROR(VLOOKUP(C347,'[23]BANCO DE DADOS'!$A$3:$F$12008,5,FALSE),""))</f>
        <v>3.85</v>
      </c>
      <c r="M347" s="138"/>
      <c r="N347" s="107">
        <f>IF($P347="","",IF($P347=1,$J$10,IF($P347=2,$J$11,IF($P347=3,$J$12,IF($P347=4,$J$13,IF($P347=5,$J$14,IF($P347=6,$J$15)))))))</f>
        <v>0</v>
      </c>
      <c r="O347" s="107">
        <f>IF($P347="","",IF($P347=1,$K$10,IF($P347=2,$K$11,IF($P347=3,$K$12,IF($P347=4,$K$13,IF($P347=5,$K$14,IF($P347=6,$K$15)))))))</f>
        <v>0</v>
      </c>
      <c r="P347" s="108">
        <v>1</v>
      </c>
      <c r="Q347" s="8">
        <f t="shared" si="196"/>
        <v>3.85</v>
      </c>
      <c r="R347" s="8">
        <f t="shared" si="196"/>
        <v>0</v>
      </c>
      <c r="S347" s="8">
        <f t="shared" si="197"/>
        <v>1397.55</v>
      </c>
      <c r="T347" s="8">
        <f t="shared" si="198"/>
        <v>0</v>
      </c>
      <c r="Z347" s="109"/>
    </row>
    <row r="348" spans="1:33" s="1" customFormat="1" ht="17.25" thickBot="1" x14ac:dyDescent="0.3">
      <c r="A348" s="114"/>
      <c r="B348" s="115"/>
      <c r="C348" s="116"/>
      <c r="D348" s="116"/>
      <c r="E348" s="11"/>
      <c r="F348" s="11"/>
      <c r="G348" s="11"/>
      <c r="H348" s="11"/>
      <c r="I348" s="12"/>
      <c r="J348" s="13"/>
      <c r="K348" s="14"/>
      <c r="L348" s="14"/>
      <c r="M348" s="14"/>
      <c r="N348" s="117"/>
      <c r="O348" s="117"/>
      <c r="P348" s="118"/>
      <c r="Q348" s="14"/>
      <c r="R348" s="14" t="s">
        <v>403</v>
      </c>
      <c r="S348" s="119">
        <f>SUM(S23,S30,S124,S208,S293)</f>
        <v>24555792.059999999</v>
      </c>
      <c r="T348" s="119">
        <f>SUM(T23,T30,T124,T208,T293)</f>
        <v>0</v>
      </c>
      <c r="U348" s="120"/>
      <c r="V348" s="121"/>
      <c r="W348" s="121"/>
      <c r="X348" s="121"/>
      <c r="Y348" s="121"/>
      <c r="Z348" s="121"/>
      <c r="AA348" s="121"/>
      <c r="AB348" s="121"/>
      <c r="AC348" s="121"/>
      <c r="AD348" s="121"/>
      <c r="AE348" s="121"/>
      <c r="AF348" s="121"/>
      <c r="AG348" s="121"/>
    </row>
    <row r="351" spans="1:33" x14ac:dyDescent="0.25">
      <c r="C351" s="15"/>
      <c r="D351" s="15"/>
      <c r="E351" s="123"/>
      <c r="F351" s="123"/>
      <c r="G351" s="123"/>
      <c r="H351" s="123"/>
      <c r="I351" s="15"/>
      <c r="J351" s="15"/>
      <c r="K351" s="123"/>
      <c r="L351" s="124"/>
      <c r="M351" s="15"/>
      <c r="N351" s="15"/>
      <c r="O351" s="15"/>
      <c r="P351" s="15"/>
      <c r="Q351" s="15"/>
      <c r="R351" s="15"/>
      <c r="S351" s="15"/>
      <c r="T351" s="15"/>
    </row>
    <row r="352" spans="1:33" x14ac:dyDescent="0.2">
      <c r="A352" s="125" t="s">
        <v>404</v>
      </c>
      <c r="B352" s="125"/>
      <c r="C352" s="125"/>
      <c r="D352" s="125"/>
      <c r="E352" s="125"/>
      <c r="F352" s="125"/>
      <c r="G352" s="125"/>
      <c r="H352" s="125"/>
      <c r="I352" s="125"/>
    </row>
    <row r="353" spans="1:11" x14ac:dyDescent="0.2">
      <c r="A353" s="126" t="s">
        <v>405</v>
      </c>
      <c r="B353" s="127"/>
      <c r="J353" s="128" t="s">
        <v>406</v>
      </c>
      <c r="K353" s="129"/>
    </row>
    <row r="354" spans="1:11" x14ac:dyDescent="0.2">
      <c r="A354" s="130" t="s">
        <v>407</v>
      </c>
      <c r="I354" s="131"/>
      <c r="J354" s="128" t="s">
        <v>408</v>
      </c>
      <c r="K354" s="132" t="str">
        <f>[23]DADOS!$C$5</f>
        <v>DIVERSOS MUNICÍPIOS</v>
      </c>
    </row>
    <row r="355" spans="1:11" ht="14.1" customHeight="1" x14ac:dyDescent="0.2">
      <c r="A355" s="130" t="s">
        <v>409</v>
      </c>
      <c r="C355" s="133"/>
      <c r="D355" s="133"/>
      <c r="I355" s="130"/>
    </row>
    <row r="356" spans="1:11" ht="14.1" customHeight="1" x14ac:dyDescent="0.2">
      <c r="A356" s="130" t="s">
        <v>410</v>
      </c>
      <c r="C356" s="133"/>
      <c r="D356" s="133"/>
      <c r="I356" s="131"/>
    </row>
    <row r="357" spans="1:11" ht="14.1" customHeight="1" x14ac:dyDescent="0.2">
      <c r="A357" s="130"/>
      <c r="C357" s="133"/>
      <c r="D357" s="133"/>
      <c r="I357" s="131"/>
    </row>
  </sheetData>
  <sheetProtection algorithmName="SHA-512" hashValue="lcdAiPnZO9Fgb1Nam9u2kycShdV/+/Fu9cZZxyJ9tz2evlocu6uY3HIYNG7b8603MYiXCbuI+TOKVbvfQtI5iw==" saltValue="GKDEpZbHwAgPlw82TAYgag==" spinCount="100000" sheet="1" objects="1" scenarios="1"/>
  <autoFilter ref="A20:T348">
    <filterColumn colId="11" showButton="0"/>
    <filterColumn colId="16" showButton="0"/>
    <filterColumn colId="18" showButton="0"/>
  </autoFilter>
  <mergeCells count="25">
    <mergeCell ref="M6:R11"/>
    <mergeCell ref="A1:K1"/>
    <mergeCell ref="A5:K5"/>
    <mergeCell ref="A352:I352"/>
    <mergeCell ref="I2:K3"/>
    <mergeCell ref="M1:T3"/>
    <mergeCell ref="N20:N21"/>
    <mergeCell ref="O20:O21"/>
    <mergeCell ref="P20:P21"/>
    <mergeCell ref="Q20:R20"/>
    <mergeCell ref="A20:A21"/>
    <mergeCell ref="S20:T20"/>
    <mergeCell ref="B22:R22"/>
    <mergeCell ref="G20:G21"/>
    <mergeCell ref="H20:H21"/>
    <mergeCell ref="I20:I21"/>
    <mergeCell ref="J20:J21"/>
    <mergeCell ref="K20:K21"/>
    <mergeCell ref="L20:M20"/>
    <mergeCell ref="B20:B21"/>
    <mergeCell ref="C20:C21"/>
    <mergeCell ref="D20:D21"/>
    <mergeCell ref="E20:E21"/>
    <mergeCell ref="F20:F21"/>
    <mergeCell ref="A2:A3"/>
  </mergeCells>
  <dataValidations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ageMargins left="0.51181102362204722" right="0.51181102362204722" top="0.78740157480314965" bottom="0.78740157480314965" header="0.31496062992125984" footer="0.31496062992125984"/>
  <pageSetup paperSize="9" scale="53"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Wandeliana Tomaz Ferreira da Silva Santana</dc:creator>
  <cp:lastModifiedBy>Wandeliana Tomaz Ferreira da Silva Santana</cp:lastModifiedBy>
  <cp:lastPrinted>2025-06-16T12:31:52Z</cp:lastPrinted>
  <dcterms:created xsi:type="dcterms:W3CDTF">2025-06-16T12:02:45Z</dcterms:created>
  <dcterms:modified xsi:type="dcterms:W3CDTF">2025-06-16T12:32:38Z</dcterms:modified>
</cp:coreProperties>
</file>