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2\LOTE 3 - ITAPARICA\"/>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J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J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F105" i="1"/>
  <c r="E105" i="1"/>
  <c r="D105" i="1"/>
  <c r="B105"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F97" i="1"/>
  <c r="E97" i="1"/>
  <c r="D97" i="1"/>
  <c r="B97" i="1"/>
  <c r="J96" i="1"/>
  <c r="F96" i="1"/>
  <c r="E96" i="1"/>
  <c r="D96" i="1"/>
  <c r="B96" i="1"/>
  <c r="J95" i="1"/>
  <c r="F95" i="1"/>
  <c r="E95" i="1"/>
  <c r="D95" i="1"/>
  <c r="B95" i="1"/>
  <c r="J94" i="1"/>
  <c r="F94" i="1"/>
  <c r="E94" i="1"/>
  <c r="D94" i="1"/>
  <c r="B94" i="1"/>
  <c r="J93" i="1"/>
  <c r="F93" i="1"/>
  <c r="E93" i="1"/>
  <c r="D93" i="1"/>
  <c r="B93" i="1"/>
  <c r="J92" i="1"/>
  <c r="F92" i="1"/>
  <c r="E92" i="1"/>
  <c r="D92" i="1"/>
  <c r="B92" i="1"/>
  <c r="J91" i="1"/>
  <c r="F91" i="1"/>
  <c r="E91" i="1"/>
  <c r="D91" i="1"/>
  <c r="B91" i="1"/>
  <c r="J90" i="1"/>
  <c r="F90" i="1"/>
  <c r="E90" i="1"/>
  <c r="D90" i="1"/>
  <c r="B90" i="1"/>
  <c r="J89" i="1"/>
  <c r="F89" i="1"/>
  <c r="E89" i="1"/>
  <c r="D89" i="1"/>
  <c r="B89" i="1"/>
  <c r="J88" i="1"/>
  <c r="I88" i="1"/>
  <c r="F88" i="1"/>
  <c r="E88" i="1"/>
  <c r="D88" i="1"/>
  <c r="B88" i="1"/>
  <c r="J87" i="1"/>
  <c r="F87" i="1"/>
  <c r="E87" i="1"/>
  <c r="D87" i="1"/>
  <c r="B87" i="1"/>
  <c r="J86" i="1"/>
  <c r="F86" i="1"/>
  <c r="E86" i="1"/>
  <c r="D86" i="1"/>
  <c r="B86" i="1"/>
  <c r="J85" i="1"/>
  <c r="F85" i="1"/>
  <c r="E85" i="1"/>
  <c r="D85" i="1"/>
  <c r="B85" i="1"/>
  <c r="J84" i="1"/>
  <c r="F84" i="1"/>
  <c r="E84" i="1"/>
  <c r="D84" i="1"/>
  <c r="B84" i="1"/>
  <c r="J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J76" i="1"/>
  <c r="F76" i="1"/>
  <c r="E76" i="1"/>
  <c r="D76" i="1"/>
  <c r="B76" i="1"/>
  <c r="J75" i="1"/>
  <c r="F75" i="1"/>
  <c r="E75" i="1"/>
  <c r="D75" i="1"/>
  <c r="B75" i="1"/>
  <c r="J74" i="1"/>
  <c r="F74" i="1"/>
  <c r="E74" i="1"/>
  <c r="D74" i="1"/>
  <c r="B74" i="1"/>
  <c r="J73" i="1"/>
  <c r="F73" i="1"/>
  <c r="E73" i="1"/>
  <c r="D73" i="1"/>
  <c r="B73" i="1"/>
  <c r="J72" i="1"/>
  <c r="F72" i="1"/>
  <c r="E72" i="1"/>
  <c r="D72" i="1"/>
  <c r="B72" i="1"/>
  <c r="J71" i="1"/>
  <c r="F71" i="1"/>
  <c r="E71" i="1"/>
  <c r="D71" i="1"/>
  <c r="B71" i="1"/>
  <c r="J70" i="1"/>
  <c r="F70" i="1"/>
  <c r="E70" i="1"/>
  <c r="D70" i="1"/>
  <c r="B70" i="1"/>
  <c r="J68" i="1"/>
  <c r="F68" i="1"/>
  <c r="E68" i="1"/>
  <c r="D68" i="1"/>
  <c r="B68" i="1"/>
  <c r="J67" i="1"/>
  <c r="F67" i="1"/>
  <c r="E67" i="1"/>
  <c r="D67" i="1"/>
  <c r="B67" i="1"/>
  <c r="J66" i="1"/>
  <c r="F66" i="1"/>
  <c r="E66" i="1"/>
  <c r="D66" i="1"/>
  <c r="B66" i="1"/>
  <c r="J65" i="1"/>
  <c r="F65" i="1"/>
  <c r="E65" i="1"/>
  <c r="D65" i="1"/>
  <c r="B65" i="1"/>
  <c r="J64" i="1"/>
  <c r="F64" i="1"/>
  <c r="E64" i="1"/>
  <c r="D64" i="1"/>
  <c r="B64" i="1"/>
  <c r="J63" i="1"/>
  <c r="F63" i="1"/>
  <c r="E63" i="1"/>
  <c r="D63" i="1"/>
  <c r="B63" i="1"/>
  <c r="J62" i="1"/>
  <c r="F62" i="1"/>
  <c r="E62" i="1"/>
  <c r="D62" i="1"/>
  <c r="B62" i="1"/>
  <c r="J61" i="1"/>
  <c r="F61" i="1"/>
  <c r="E61" i="1"/>
  <c r="D61" i="1"/>
  <c r="B61" i="1"/>
  <c r="J60" i="1"/>
  <c r="F60" i="1"/>
  <c r="E60" i="1"/>
  <c r="D60" i="1"/>
  <c r="B60" i="1"/>
  <c r="J59" i="1"/>
  <c r="F59" i="1"/>
  <c r="E59" i="1"/>
  <c r="D59" i="1"/>
  <c r="B59" i="1"/>
  <c r="J58" i="1"/>
  <c r="F58" i="1"/>
  <c r="E58" i="1"/>
  <c r="D58" i="1"/>
  <c r="B58" i="1"/>
  <c r="J57" i="1"/>
  <c r="F57" i="1"/>
  <c r="E57" i="1"/>
  <c r="D57" i="1"/>
  <c r="B57" i="1"/>
  <c r="J56" i="1"/>
  <c r="F56" i="1"/>
  <c r="E56" i="1"/>
  <c r="D56" i="1"/>
  <c r="B56" i="1"/>
  <c r="J55" i="1"/>
  <c r="F55" i="1"/>
  <c r="E55" i="1"/>
  <c r="D55" i="1"/>
  <c r="B55" i="1"/>
  <c r="J54" i="1"/>
  <c r="F54" i="1"/>
  <c r="E54" i="1"/>
  <c r="D54" i="1"/>
  <c r="B54" i="1"/>
  <c r="J52" i="1"/>
  <c r="F52" i="1"/>
  <c r="E52" i="1"/>
  <c r="D52" i="1"/>
  <c r="B52" i="1"/>
  <c r="J51" i="1"/>
  <c r="F51" i="1"/>
  <c r="E51" i="1"/>
  <c r="D51" i="1"/>
  <c r="B51" i="1"/>
  <c r="J50" i="1"/>
  <c r="F50" i="1"/>
  <c r="E50" i="1"/>
  <c r="D50" i="1"/>
  <c r="B50" i="1"/>
  <c r="J49" i="1"/>
  <c r="I49" i="1"/>
  <c r="F49" i="1"/>
  <c r="E49" i="1"/>
  <c r="D49" i="1"/>
  <c r="B49" i="1"/>
  <c r="J48" i="1"/>
  <c r="F48" i="1"/>
  <c r="E48" i="1"/>
  <c r="D48" i="1"/>
  <c r="B48" i="1"/>
  <c r="J47" i="1"/>
  <c r="F47" i="1"/>
  <c r="E47" i="1"/>
  <c r="D47" i="1"/>
  <c r="B47" i="1"/>
  <c r="J46" i="1"/>
  <c r="F46" i="1"/>
  <c r="E46" i="1"/>
  <c r="D46" i="1"/>
  <c r="B46" i="1"/>
  <c r="J45" i="1"/>
  <c r="F45" i="1"/>
  <c r="E45" i="1"/>
  <c r="D45" i="1"/>
  <c r="B45" i="1"/>
  <c r="J43" i="1"/>
  <c r="F43" i="1"/>
  <c r="E43" i="1"/>
  <c r="D43" i="1"/>
  <c r="B43" i="1"/>
  <c r="J41" i="1"/>
  <c r="F41" i="1"/>
  <c r="E41" i="1"/>
  <c r="D41" i="1"/>
  <c r="B41" i="1"/>
  <c r="J39" i="1"/>
  <c r="F39" i="1"/>
  <c r="E39" i="1"/>
  <c r="D39" i="1"/>
  <c r="B39" i="1"/>
  <c r="J38" i="1"/>
  <c r="F38" i="1"/>
  <c r="E38" i="1"/>
  <c r="D38" i="1"/>
  <c r="B38" i="1"/>
  <c r="J37" i="1"/>
  <c r="F37" i="1"/>
  <c r="E37" i="1"/>
  <c r="D37" i="1"/>
  <c r="B37" i="1"/>
  <c r="J36" i="1"/>
  <c r="F36" i="1"/>
  <c r="E36" i="1"/>
  <c r="D36" i="1"/>
  <c r="B36" i="1"/>
  <c r="J35" i="1"/>
  <c r="F35" i="1"/>
  <c r="E35" i="1"/>
  <c r="D35" i="1"/>
  <c r="B35" i="1"/>
  <c r="J33" i="1"/>
  <c r="F33" i="1"/>
  <c r="E33" i="1"/>
  <c r="D33" i="1"/>
  <c r="B33" i="1"/>
  <c r="J30" i="1"/>
  <c r="F30" i="1"/>
  <c r="E30" i="1"/>
  <c r="D30" i="1"/>
  <c r="B30" i="1"/>
  <c r="J28" i="1"/>
  <c r="F28" i="1"/>
  <c r="E28" i="1"/>
  <c r="D28" i="1"/>
  <c r="B28" i="1"/>
  <c r="J26" i="1"/>
  <c r="F26" i="1"/>
  <c r="E26" i="1"/>
  <c r="D26" i="1"/>
  <c r="B26" i="1"/>
  <c r="J25" i="1"/>
  <c r="F25" i="1"/>
  <c r="E25" i="1"/>
  <c r="D25" i="1"/>
  <c r="B25" i="1"/>
  <c r="O15" i="1"/>
  <c r="I308" i="1" s="1"/>
  <c r="D15" i="1"/>
  <c r="B15" i="1"/>
  <c r="O14" i="1"/>
  <c r="D14" i="1"/>
  <c r="B14" i="1"/>
  <c r="D13" i="1"/>
  <c r="B13" i="1"/>
  <c r="L322" i="1"/>
  <c r="O11" i="1"/>
  <c r="I323" i="1" s="1"/>
  <c r="D11" i="1"/>
  <c r="B11" i="1"/>
  <c r="L214" i="1"/>
  <c r="O10" i="1"/>
  <c r="I317" i="1" s="1"/>
  <c r="K317" i="1" s="1"/>
  <c r="B9" i="1"/>
  <c r="I30" i="1" l="1"/>
  <c r="K30" i="1" s="1"/>
  <c r="O30" i="1" s="1"/>
  <c r="O29" i="1" s="1"/>
  <c r="L41" i="1"/>
  <c r="N41" i="1" s="1"/>
  <c r="P41" i="1" s="1"/>
  <c r="P40" i="1" s="1"/>
  <c r="Q41" i="1" s="1"/>
  <c r="L30" i="1"/>
  <c r="N30" i="1" s="1"/>
  <c r="P30" i="1" s="1"/>
  <c r="P29" i="1" s="1"/>
  <c r="L49" i="1"/>
  <c r="L79" i="1"/>
  <c r="N79" i="1" s="1"/>
  <c r="P79" i="1" s="1"/>
  <c r="L75" i="1"/>
  <c r="N75" i="1" s="1"/>
  <c r="P75" i="1" s="1"/>
  <c r="L38" i="1"/>
  <c r="N38" i="1" s="1"/>
  <c r="P38" i="1" s="1"/>
  <c r="L66" i="1"/>
  <c r="N66" i="1" s="1"/>
  <c r="P66" i="1" s="1"/>
  <c r="L39" i="1"/>
  <c r="N39" i="1" s="1"/>
  <c r="P39" i="1" s="1"/>
  <c r="L33" i="1"/>
  <c r="I65" i="1"/>
  <c r="K65" i="1" s="1"/>
  <c r="O65" i="1" s="1"/>
  <c r="L67" i="1"/>
  <c r="N67" i="1" s="1"/>
  <c r="P67" i="1" s="1"/>
  <c r="L208" i="1"/>
  <c r="N208" i="1" s="1"/>
  <c r="P208" i="1" s="1"/>
  <c r="K67" i="1"/>
  <c r="O67" i="1" s="1"/>
  <c r="I37" i="1"/>
  <c r="K37" i="1" s="1"/>
  <c r="O37" i="1" s="1"/>
  <c r="L100" i="1"/>
  <c r="N100" i="1" s="1"/>
  <c r="P100" i="1" s="1"/>
  <c r="L28" i="1"/>
  <c r="N28" i="1" s="1"/>
  <c r="P28" i="1" s="1"/>
  <c r="L45" i="1"/>
  <c r="N45" i="1" s="1"/>
  <c r="P45" i="1" s="1"/>
  <c r="L65" i="1"/>
  <c r="N65" i="1" s="1"/>
  <c r="P65" i="1" s="1"/>
  <c r="I67" i="1"/>
  <c r="L54" i="1"/>
  <c r="N54" i="1" s="1"/>
  <c r="P54" i="1" s="1"/>
  <c r="L48" i="1"/>
  <c r="N48" i="1" s="1"/>
  <c r="P48" i="1" s="1"/>
  <c r="L57" i="1"/>
  <c r="N57" i="1" s="1"/>
  <c r="P57" i="1" s="1"/>
  <c r="L60" i="1"/>
  <c r="N60" i="1" s="1"/>
  <c r="P60" i="1" s="1"/>
  <c r="K80" i="1"/>
  <c r="O80" i="1" s="1"/>
  <c r="I184" i="1"/>
  <c r="K184" i="1" s="1"/>
  <c r="O184" i="1" s="1"/>
  <c r="I186" i="1"/>
  <c r="K186" i="1" s="1"/>
  <c r="O186" i="1" s="1"/>
  <c r="I47" i="1"/>
  <c r="K47" i="1" s="1"/>
  <c r="O47" i="1" s="1"/>
  <c r="L61" i="1"/>
  <c r="N61" i="1" s="1"/>
  <c r="P61" i="1" s="1"/>
  <c r="I66" i="1"/>
  <c r="K66" i="1" s="1"/>
  <c r="O66" i="1" s="1"/>
  <c r="K73" i="1"/>
  <c r="O73" i="1" s="1"/>
  <c r="I82" i="1"/>
  <c r="K82" i="1" s="1"/>
  <c r="I92" i="1"/>
  <c r="K92" i="1" s="1"/>
  <c r="O92" i="1" s="1"/>
  <c r="I97" i="1"/>
  <c r="K97" i="1" s="1"/>
  <c r="O97" i="1" s="1"/>
  <c r="I105" i="1"/>
  <c r="K105" i="1" s="1"/>
  <c r="O105" i="1" s="1"/>
  <c r="L123" i="1"/>
  <c r="N123" i="1" s="1"/>
  <c r="P123" i="1" s="1"/>
  <c r="L127" i="1"/>
  <c r="I167" i="1"/>
  <c r="K167" i="1" s="1"/>
  <c r="O167" i="1" s="1"/>
  <c r="I173" i="1"/>
  <c r="K173" i="1" s="1"/>
  <c r="O173" i="1" s="1"/>
  <c r="L196" i="1"/>
  <c r="I204" i="1"/>
  <c r="K204" i="1" s="1"/>
  <c r="O204" i="1" s="1"/>
  <c r="I221" i="1"/>
  <c r="K221" i="1" s="1"/>
  <c r="O221" i="1" s="1"/>
  <c r="I267" i="1"/>
  <c r="K267" i="1" s="1"/>
  <c r="O267" i="1" s="1"/>
  <c r="I290" i="1"/>
  <c r="I265" i="1"/>
  <c r="K265" i="1" s="1"/>
  <c r="O265" i="1" s="1"/>
  <c r="I252" i="1"/>
  <c r="K252" i="1" s="1"/>
  <c r="O252" i="1" s="1"/>
  <c r="I347" i="1"/>
  <c r="I236" i="1"/>
  <c r="I176" i="1"/>
  <c r="I203" i="1"/>
  <c r="K203" i="1" s="1"/>
  <c r="O203" i="1" s="1"/>
  <c r="I87" i="1"/>
  <c r="K87" i="1" s="1"/>
  <c r="O87" i="1" s="1"/>
  <c r="I263" i="1"/>
  <c r="K263" i="1" s="1"/>
  <c r="O263" i="1" s="1"/>
  <c r="L290" i="1"/>
  <c r="N290" i="1" s="1"/>
  <c r="P290" i="1" s="1"/>
  <c r="L252" i="1"/>
  <c r="N252" i="1" s="1"/>
  <c r="P252" i="1" s="1"/>
  <c r="L347" i="1"/>
  <c r="N347" i="1" s="1"/>
  <c r="P347" i="1" s="1"/>
  <c r="L267" i="1"/>
  <c r="N267" i="1" s="1"/>
  <c r="P267" i="1" s="1"/>
  <c r="L150" i="1"/>
  <c r="N150" i="1" s="1"/>
  <c r="P150" i="1" s="1"/>
  <c r="L176" i="1"/>
  <c r="N176" i="1" s="1"/>
  <c r="P176" i="1" s="1"/>
  <c r="L263" i="1"/>
  <c r="N263" i="1" s="1"/>
  <c r="P263" i="1" s="1"/>
  <c r="L203" i="1"/>
  <c r="N203" i="1" s="1"/>
  <c r="P203" i="1" s="1"/>
  <c r="L180" i="1"/>
  <c r="N180" i="1" s="1"/>
  <c r="P180" i="1" s="1"/>
  <c r="L87" i="1"/>
  <c r="N87" i="1" s="1"/>
  <c r="P87" i="1" s="1"/>
  <c r="L165" i="1"/>
  <c r="N165" i="1" s="1"/>
  <c r="P165" i="1" s="1"/>
  <c r="L117" i="1"/>
  <c r="L265" i="1"/>
  <c r="N265" i="1" s="1"/>
  <c r="P265" i="1" s="1"/>
  <c r="L236" i="1"/>
  <c r="N236" i="1" s="1"/>
  <c r="P236" i="1" s="1"/>
  <c r="L308" i="1"/>
  <c r="N308" i="1" s="1"/>
  <c r="P308" i="1" s="1"/>
  <c r="L135" i="1"/>
  <c r="N135" i="1" s="1"/>
  <c r="P135" i="1" s="1"/>
  <c r="L37" i="1"/>
  <c r="N37" i="1" s="1"/>
  <c r="P37" i="1" s="1"/>
  <c r="I41" i="1"/>
  <c r="K41" i="1" s="1"/>
  <c r="O41" i="1" s="1"/>
  <c r="O40" i="1" s="1"/>
  <c r="L47" i="1"/>
  <c r="N47" i="1" s="1"/>
  <c r="P47" i="1" s="1"/>
  <c r="I63" i="1"/>
  <c r="K63" i="1" s="1"/>
  <c r="O63" i="1" s="1"/>
  <c r="L73" i="1"/>
  <c r="N73" i="1" s="1"/>
  <c r="P73" i="1" s="1"/>
  <c r="L85" i="1"/>
  <c r="N85" i="1" s="1"/>
  <c r="P85" i="1" s="1"/>
  <c r="L110" i="1"/>
  <c r="N110" i="1" s="1"/>
  <c r="P110" i="1" s="1"/>
  <c r="L178" i="1"/>
  <c r="N178" i="1" s="1"/>
  <c r="P178" i="1" s="1"/>
  <c r="I191" i="1"/>
  <c r="K191" i="1" s="1"/>
  <c r="O191" i="1" s="1"/>
  <c r="L304" i="1"/>
  <c r="N304" i="1" s="1"/>
  <c r="P304" i="1" s="1"/>
  <c r="I70" i="1"/>
  <c r="K70" i="1" s="1"/>
  <c r="O70" i="1" s="1"/>
  <c r="I139" i="1"/>
  <c r="K139" i="1" s="1"/>
  <c r="O139" i="1" s="1"/>
  <c r="O138" i="1" s="1"/>
  <c r="L204" i="1"/>
  <c r="N204" i="1" s="1"/>
  <c r="P204" i="1" s="1"/>
  <c r="L221" i="1"/>
  <c r="I271" i="1"/>
  <c r="K271" i="1" s="1"/>
  <c r="O271" i="1" s="1"/>
  <c r="L50" i="1"/>
  <c r="N50" i="1" s="1"/>
  <c r="P50" i="1" s="1"/>
  <c r="I57" i="1"/>
  <c r="K57" i="1" s="1"/>
  <c r="O57" i="1" s="1"/>
  <c r="I60" i="1"/>
  <c r="K60" i="1" s="1"/>
  <c r="O60" i="1" s="1"/>
  <c r="I75" i="1"/>
  <c r="K75" i="1" s="1"/>
  <c r="O75" i="1" s="1"/>
  <c r="I79" i="1"/>
  <c r="K79" i="1" s="1"/>
  <c r="O79" i="1" s="1"/>
  <c r="L82" i="1"/>
  <c r="N82" i="1" s="1"/>
  <c r="P82" i="1" s="1"/>
  <c r="L92" i="1"/>
  <c r="N92" i="1" s="1"/>
  <c r="P92" i="1" s="1"/>
  <c r="I94" i="1"/>
  <c r="K94" i="1" s="1"/>
  <c r="O94" i="1" s="1"/>
  <c r="L97" i="1"/>
  <c r="N97" i="1" s="1"/>
  <c r="P97" i="1" s="1"/>
  <c r="L105" i="1"/>
  <c r="N105" i="1" s="1"/>
  <c r="P105" i="1" s="1"/>
  <c r="I162" i="1"/>
  <c r="K162" i="1" s="1"/>
  <c r="O162" i="1" s="1"/>
  <c r="I164" i="1"/>
  <c r="K164" i="1" s="1"/>
  <c r="O164" i="1" s="1"/>
  <c r="L167" i="1"/>
  <c r="N167" i="1" s="1"/>
  <c r="P167" i="1" s="1"/>
  <c r="I169" i="1"/>
  <c r="K169" i="1" s="1"/>
  <c r="O169" i="1" s="1"/>
  <c r="I187" i="1"/>
  <c r="K187" i="1" s="1"/>
  <c r="O187" i="1" s="1"/>
  <c r="I189" i="1"/>
  <c r="K189" i="1" s="1"/>
  <c r="O189" i="1" s="1"/>
  <c r="I201" i="1"/>
  <c r="K201" i="1" s="1"/>
  <c r="O201" i="1" s="1"/>
  <c r="L219" i="1"/>
  <c r="N219" i="1" s="1"/>
  <c r="P219" i="1" s="1"/>
  <c r="I254" i="1"/>
  <c r="K254" i="1" s="1"/>
  <c r="O254" i="1" s="1"/>
  <c r="L280" i="1"/>
  <c r="N280" i="1" s="1"/>
  <c r="P280" i="1" s="1"/>
  <c r="I26" i="1"/>
  <c r="K26" i="1" s="1"/>
  <c r="O26" i="1" s="1"/>
  <c r="I36" i="1"/>
  <c r="K36" i="1" s="1"/>
  <c r="O36" i="1" s="1"/>
  <c r="L63" i="1"/>
  <c r="N63" i="1" s="1"/>
  <c r="P63" i="1" s="1"/>
  <c r="L70" i="1"/>
  <c r="N70" i="1" s="1"/>
  <c r="P70" i="1" s="1"/>
  <c r="I102" i="1"/>
  <c r="K102" i="1" s="1"/>
  <c r="O102" i="1" s="1"/>
  <c r="L115" i="1"/>
  <c r="N115" i="1" s="1"/>
  <c r="P115" i="1" s="1"/>
  <c r="I134" i="1"/>
  <c r="K134" i="1" s="1"/>
  <c r="O134" i="1" s="1"/>
  <c r="I149" i="1"/>
  <c r="K149" i="1" s="1"/>
  <c r="O149" i="1" s="1"/>
  <c r="N156" i="1"/>
  <c r="P156" i="1" s="1"/>
  <c r="L160" i="1"/>
  <c r="N160" i="1" s="1"/>
  <c r="P160" i="1" s="1"/>
  <c r="N214" i="1"/>
  <c r="P214" i="1" s="1"/>
  <c r="L94" i="1"/>
  <c r="N94" i="1" s="1"/>
  <c r="P94" i="1" s="1"/>
  <c r="I107" i="1"/>
  <c r="K107" i="1" s="1"/>
  <c r="O107" i="1" s="1"/>
  <c r="L118" i="1"/>
  <c r="N118" i="1" s="1"/>
  <c r="P118" i="1" s="1"/>
  <c r="I120" i="1"/>
  <c r="K120" i="1" s="1"/>
  <c r="O120" i="1" s="1"/>
  <c r="L187" i="1"/>
  <c r="N187" i="1" s="1"/>
  <c r="P187" i="1" s="1"/>
  <c r="L234" i="1"/>
  <c r="N234" i="1" s="1"/>
  <c r="P234" i="1" s="1"/>
  <c r="L240" i="1"/>
  <c r="I295" i="1"/>
  <c r="K295" i="1" s="1"/>
  <c r="O295" i="1" s="1"/>
  <c r="L316" i="1"/>
  <c r="N316" i="1" s="1"/>
  <c r="P316" i="1" s="1"/>
  <c r="I89" i="1"/>
  <c r="K89" i="1" s="1"/>
  <c r="K96" i="1"/>
  <c r="O96" i="1" s="1"/>
  <c r="L134" i="1"/>
  <c r="N134" i="1" s="1"/>
  <c r="P134" i="1" s="1"/>
  <c r="I147" i="1"/>
  <c r="K147" i="1" s="1"/>
  <c r="O147" i="1" s="1"/>
  <c r="L169" i="1"/>
  <c r="N169" i="1" s="1"/>
  <c r="P169" i="1" s="1"/>
  <c r="P177" i="1"/>
  <c r="I212" i="1"/>
  <c r="K212" i="1" s="1"/>
  <c r="O212" i="1" s="1"/>
  <c r="L349" i="1"/>
  <c r="N349" i="1" s="1"/>
  <c r="P349" i="1" s="1"/>
  <c r="L341" i="1"/>
  <c r="N341" i="1" s="1"/>
  <c r="P341" i="1" s="1"/>
  <c r="L333" i="1"/>
  <c r="L325" i="1"/>
  <c r="L315" i="1"/>
  <c r="N315" i="1" s="1"/>
  <c r="P315" i="1" s="1"/>
  <c r="L300" i="1"/>
  <c r="N300" i="1" s="1"/>
  <c r="P300" i="1" s="1"/>
  <c r="L282" i="1"/>
  <c r="N282" i="1" s="1"/>
  <c r="P282" i="1" s="1"/>
  <c r="L274" i="1"/>
  <c r="N274" i="1" s="1"/>
  <c r="P274" i="1" s="1"/>
  <c r="L264" i="1"/>
  <c r="N264" i="1" s="1"/>
  <c r="P264" i="1" s="1"/>
  <c r="L256" i="1"/>
  <c r="N256" i="1" s="1"/>
  <c r="P256" i="1" s="1"/>
  <c r="L356" i="1"/>
  <c r="N356" i="1" s="1"/>
  <c r="P356" i="1" s="1"/>
  <c r="L330" i="1"/>
  <c r="N330" i="1" s="1"/>
  <c r="P330" i="1" s="1"/>
  <c r="L297" i="1"/>
  <c r="L271" i="1"/>
  <c r="N271" i="1" s="1"/>
  <c r="P271" i="1" s="1"/>
  <c r="L245" i="1"/>
  <c r="N245" i="1" s="1"/>
  <c r="P245" i="1" s="1"/>
  <c r="L353" i="1"/>
  <c r="N353" i="1" s="1"/>
  <c r="P353" i="1" s="1"/>
  <c r="L345" i="1"/>
  <c r="N345" i="1" s="1"/>
  <c r="P345" i="1" s="1"/>
  <c r="L337" i="1"/>
  <c r="N337" i="1" s="1"/>
  <c r="P337" i="1" s="1"/>
  <c r="L319" i="1"/>
  <c r="N319" i="1" s="1"/>
  <c r="P319" i="1" s="1"/>
  <c r="L343" i="1"/>
  <c r="N343" i="1" s="1"/>
  <c r="P343" i="1" s="1"/>
  <c r="L272" i="1"/>
  <c r="N272" i="1" s="1"/>
  <c r="P272" i="1" s="1"/>
  <c r="L207" i="1"/>
  <c r="N207" i="1" s="1"/>
  <c r="P207" i="1" s="1"/>
  <c r="L174" i="1"/>
  <c r="N174" i="1" s="1"/>
  <c r="P174" i="1" s="1"/>
  <c r="L171" i="1"/>
  <c r="N171" i="1" s="1"/>
  <c r="P171" i="1" s="1"/>
  <c r="L157" i="1"/>
  <c r="N157" i="1" s="1"/>
  <c r="P157" i="1" s="1"/>
  <c r="L154" i="1"/>
  <c r="N154" i="1" s="1"/>
  <c r="P154" i="1" s="1"/>
  <c r="L136" i="1"/>
  <c r="N136" i="1" s="1"/>
  <c r="P136" i="1" s="1"/>
  <c r="L131" i="1"/>
  <c r="N131" i="1" s="1"/>
  <c r="P131" i="1" s="1"/>
  <c r="L125" i="1"/>
  <c r="N125" i="1" s="1"/>
  <c r="P125" i="1" s="1"/>
  <c r="L109" i="1"/>
  <c r="N109" i="1" s="1"/>
  <c r="P109" i="1" s="1"/>
  <c r="L292" i="1"/>
  <c r="N292" i="1" s="1"/>
  <c r="P292" i="1" s="1"/>
  <c r="L277" i="1"/>
  <c r="N277" i="1" s="1"/>
  <c r="P277" i="1" s="1"/>
  <c r="L258" i="1"/>
  <c r="N258" i="1" s="1"/>
  <c r="P258" i="1" s="1"/>
  <c r="L247" i="1"/>
  <c r="N247" i="1" s="1"/>
  <c r="P247" i="1" s="1"/>
  <c r="L232" i="1"/>
  <c r="N232" i="1" s="1"/>
  <c r="P232" i="1" s="1"/>
  <c r="L223" i="1"/>
  <c r="N223" i="1" s="1"/>
  <c r="P223" i="1" s="1"/>
  <c r="L220" i="1"/>
  <c r="N220" i="1" s="1"/>
  <c r="P220" i="1" s="1"/>
  <c r="L213" i="1"/>
  <c r="N213" i="1" s="1"/>
  <c r="P213" i="1" s="1"/>
  <c r="L210" i="1"/>
  <c r="N210" i="1" s="1"/>
  <c r="P210" i="1" s="1"/>
  <c r="L195" i="1"/>
  <c r="N195" i="1" s="1"/>
  <c r="P195" i="1" s="1"/>
  <c r="L188" i="1"/>
  <c r="N188" i="1" s="1"/>
  <c r="P188" i="1" s="1"/>
  <c r="L168" i="1"/>
  <c r="N168" i="1" s="1"/>
  <c r="P168" i="1" s="1"/>
  <c r="L354" i="1"/>
  <c r="N354" i="1" s="1"/>
  <c r="P354" i="1" s="1"/>
  <c r="L286" i="1"/>
  <c r="N286" i="1" s="1"/>
  <c r="P286" i="1" s="1"/>
  <c r="L281" i="1"/>
  <c r="L239" i="1"/>
  <c r="N239" i="1" s="1"/>
  <c r="P239" i="1" s="1"/>
  <c r="L235" i="1"/>
  <c r="N235" i="1" s="1"/>
  <c r="P235" i="1" s="1"/>
  <c r="L198" i="1"/>
  <c r="N198" i="1" s="1"/>
  <c r="P198" i="1" s="1"/>
  <c r="L185" i="1"/>
  <c r="N185" i="1" s="1"/>
  <c r="P185" i="1" s="1"/>
  <c r="L133" i="1"/>
  <c r="N133" i="1" s="1"/>
  <c r="P133" i="1" s="1"/>
  <c r="L335" i="1"/>
  <c r="N335" i="1" s="1"/>
  <c r="P335" i="1" s="1"/>
  <c r="L310" i="1"/>
  <c r="N310" i="1" s="1"/>
  <c r="P310" i="1" s="1"/>
  <c r="L306" i="1"/>
  <c r="N306" i="1" s="1"/>
  <c r="P306" i="1" s="1"/>
  <c r="L201" i="1"/>
  <c r="N201" i="1" s="1"/>
  <c r="P201" i="1" s="1"/>
  <c r="L191" i="1"/>
  <c r="N191" i="1" s="1"/>
  <c r="P191" i="1" s="1"/>
  <c r="L182" i="1"/>
  <c r="N182" i="1" s="1"/>
  <c r="P182" i="1" s="1"/>
  <c r="L179" i="1"/>
  <c r="N179" i="1" s="1"/>
  <c r="P179" i="1" s="1"/>
  <c r="L147" i="1"/>
  <c r="N147" i="1" s="1"/>
  <c r="P147" i="1" s="1"/>
  <c r="L357" i="1"/>
  <c r="N357" i="1" s="1"/>
  <c r="P357" i="1" s="1"/>
  <c r="L295" i="1"/>
  <c r="N295" i="1" s="1"/>
  <c r="P295" i="1" s="1"/>
  <c r="L275" i="1"/>
  <c r="N275" i="1" s="1"/>
  <c r="P275" i="1" s="1"/>
  <c r="L270" i="1"/>
  <c r="N270" i="1" s="1"/>
  <c r="P270" i="1" s="1"/>
  <c r="L261" i="1"/>
  <c r="N261" i="1" s="1"/>
  <c r="P261" i="1" s="1"/>
  <c r="L164" i="1"/>
  <c r="N164" i="1" s="1"/>
  <c r="P164" i="1" s="1"/>
  <c r="L144" i="1"/>
  <c r="N144" i="1" s="1"/>
  <c r="P144" i="1" s="1"/>
  <c r="L119" i="1"/>
  <c r="N119" i="1" s="1"/>
  <c r="P119" i="1" s="1"/>
  <c r="L103" i="1"/>
  <c r="N103" i="1" s="1"/>
  <c r="P103" i="1" s="1"/>
  <c r="L95" i="1"/>
  <c r="N95" i="1" s="1"/>
  <c r="P95" i="1" s="1"/>
  <c r="L317" i="1"/>
  <c r="L242" i="1"/>
  <c r="N242" i="1" s="1"/>
  <c r="P242" i="1" s="1"/>
  <c r="L205" i="1"/>
  <c r="N205" i="1" s="1"/>
  <c r="P205" i="1" s="1"/>
  <c r="L161" i="1"/>
  <c r="N161" i="1" s="1"/>
  <c r="P161" i="1" s="1"/>
  <c r="L320" i="1"/>
  <c r="N320" i="1" s="1"/>
  <c r="P320" i="1" s="1"/>
  <c r="L307" i="1"/>
  <c r="N307" i="1" s="1"/>
  <c r="P307" i="1" s="1"/>
  <c r="L293" i="1"/>
  <c r="N293" i="1" s="1"/>
  <c r="P293" i="1" s="1"/>
  <c r="L268" i="1"/>
  <c r="N268" i="1" s="1"/>
  <c r="P268" i="1" s="1"/>
  <c r="L259" i="1"/>
  <c r="N259" i="1" s="1"/>
  <c r="P259" i="1" s="1"/>
  <c r="L233" i="1"/>
  <c r="N233" i="1" s="1"/>
  <c r="P233" i="1" s="1"/>
  <c r="L199" i="1"/>
  <c r="N199" i="1" s="1"/>
  <c r="P199" i="1" s="1"/>
  <c r="L189" i="1"/>
  <c r="N189" i="1" s="1"/>
  <c r="P189" i="1" s="1"/>
  <c r="L183" i="1"/>
  <c r="N183" i="1" s="1"/>
  <c r="P183" i="1" s="1"/>
  <c r="L351" i="1"/>
  <c r="N351" i="1" s="1"/>
  <c r="P351" i="1" s="1"/>
  <c r="L314" i="1"/>
  <c r="N314" i="1" s="1"/>
  <c r="P314" i="1" s="1"/>
  <c r="L269" i="1"/>
  <c r="N269" i="1" s="1"/>
  <c r="P269" i="1" s="1"/>
  <c r="L344" i="1"/>
  <c r="L298" i="1"/>
  <c r="N298" i="1" s="1"/>
  <c r="P298" i="1" s="1"/>
  <c r="L217" i="1"/>
  <c r="N217" i="1" s="1"/>
  <c r="P217" i="1" s="1"/>
  <c r="L193" i="1"/>
  <c r="N193" i="1" s="1"/>
  <c r="P193" i="1" s="1"/>
  <c r="L137" i="1"/>
  <c r="N137" i="1" s="1"/>
  <c r="P137" i="1" s="1"/>
  <c r="L124" i="1"/>
  <c r="N124" i="1" s="1"/>
  <c r="P124" i="1" s="1"/>
  <c r="L99" i="1"/>
  <c r="N99" i="1" s="1"/>
  <c r="P99" i="1" s="1"/>
  <c r="L227" i="1"/>
  <c r="N227" i="1" s="1"/>
  <c r="P227" i="1" s="1"/>
  <c r="L211" i="1"/>
  <c r="N211" i="1" s="1"/>
  <c r="P211" i="1" s="1"/>
  <c r="L355" i="1"/>
  <c r="N355" i="1" s="1"/>
  <c r="P355" i="1" s="1"/>
  <c r="L255" i="1"/>
  <c r="N255" i="1" s="1"/>
  <c r="P255" i="1" s="1"/>
  <c r="L250" i="1"/>
  <c r="N250" i="1" s="1"/>
  <c r="P250" i="1" s="1"/>
  <c r="L190" i="1"/>
  <c r="N190" i="1" s="1"/>
  <c r="P190" i="1" s="1"/>
  <c r="L181" i="1"/>
  <c r="N181" i="1" s="1"/>
  <c r="P181" i="1" s="1"/>
  <c r="L158" i="1"/>
  <c r="N158" i="1" s="1"/>
  <c r="P158" i="1" s="1"/>
  <c r="L143" i="1"/>
  <c r="N143" i="1" s="1"/>
  <c r="P143" i="1" s="1"/>
  <c r="L113" i="1"/>
  <c r="N113" i="1" s="1"/>
  <c r="P113" i="1" s="1"/>
  <c r="L93" i="1"/>
  <c r="N93" i="1" s="1"/>
  <c r="P93" i="1" s="1"/>
  <c r="L90" i="1"/>
  <c r="N90" i="1" s="1"/>
  <c r="P90" i="1" s="1"/>
  <c r="L296" i="1"/>
  <c r="N296" i="1" s="1"/>
  <c r="P296" i="1" s="1"/>
  <c r="L294" i="1"/>
  <c r="N294" i="1" s="1"/>
  <c r="P294" i="1" s="1"/>
  <c r="L278" i="1"/>
  <c r="N278" i="1" s="1"/>
  <c r="P278" i="1" s="1"/>
  <c r="L257" i="1"/>
  <c r="N257" i="1" s="1"/>
  <c r="P257" i="1" s="1"/>
  <c r="L248" i="1"/>
  <c r="N248" i="1" s="1"/>
  <c r="P248" i="1" s="1"/>
  <c r="L246" i="1"/>
  <c r="N246" i="1" s="1"/>
  <c r="P246" i="1" s="1"/>
  <c r="L122" i="1"/>
  <c r="N122" i="1" s="1"/>
  <c r="P122" i="1" s="1"/>
  <c r="L107" i="1"/>
  <c r="N107" i="1" s="1"/>
  <c r="P107" i="1" s="1"/>
  <c r="L332" i="1"/>
  <c r="N332" i="1" s="1"/>
  <c r="P332" i="1" s="1"/>
  <c r="L287" i="1"/>
  <c r="N287" i="1" s="1"/>
  <c r="P287" i="1" s="1"/>
  <c r="L266" i="1"/>
  <c r="L244" i="1"/>
  <c r="N244" i="1" s="1"/>
  <c r="P244" i="1" s="1"/>
  <c r="L209" i="1"/>
  <c r="N209" i="1" s="1"/>
  <c r="P209" i="1" s="1"/>
  <c r="L173" i="1"/>
  <c r="N173" i="1" s="1"/>
  <c r="P173" i="1" s="1"/>
  <c r="L148" i="1"/>
  <c r="N148" i="1" s="1"/>
  <c r="P148" i="1" s="1"/>
  <c r="L334" i="1"/>
  <c r="N334" i="1" s="1"/>
  <c r="P334" i="1" s="1"/>
  <c r="L285" i="1"/>
  <c r="N285" i="1" s="1"/>
  <c r="P285" i="1" s="1"/>
  <c r="L283" i="1"/>
  <c r="N283" i="1" s="1"/>
  <c r="P283" i="1" s="1"/>
  <c r="L276" i="1"/>
  <c r="N276" i="1" s="1"/>
  <c r="P276" i="1" s="1"/>
  <c r="L186" i="1"/>
  <c r="N186" i="1" s="1"/>
  <c r="P186" i="1" s="1"/>
  <c r="L156" i="1"/>
  <c r="L104" i="1"/>
  <c r="L338" i="1"/>
  <c r="N338" i="1" s="1"/>
  <c r="P338" i="1" s="1"/>
  <c r="L312" i="1"/>
  <c r="N312" i="1" s="1"/>
  <c r="P312" i="1" s="1"/>
  <c r="L336" i="1"/>
  <c r="N336" i="1" s="1"/>
  <c r="P336" i="1" s="1"/>
  <c r="L327" i="1"/>
  <c r="N327" i="1" s="1"/>
  <c r="P327" i="1" s="1"/>
  <c r="L321" i="1"/>
  <c r="N321" i="1" s="1"/>
  <c r="P321" i="1" s="1"/>
  <c r="L238" i="1"/>
  <c r="N238" i="1" s="1"/>
  <c r="P238" i="1" s="1"/>
  <c r="L231" i="1"/>
  <c r="N231" i="1" s="1"/>
  <c r="P231" i="1" s="1"/>
  <c r="L229" i="1"/>
  <c r="N229" i="1" s="1"/>
  <c r="P229" i="1" s="1"/>
  <c r="L194" i="1"/>
  <c r="N194" i="1" s="1"/>
  <c r="P194" i="1" s="1"/>
  <c r="L177" i="1"/>
  <c r="N177" i="1" s="1"/>
  <c r="L139" i="1"/>
  <c r="N139" i="1" s="1"/>
  <c r="P139" i="1" s="1"/>
  <c r="L91" i="1"/>
  <c r="N91" i="1" s="1"/>
  <c r="P91" i="1" s="1"/>
  <c r="L88" i="1"/>
  <c r="N88" i="1" s="1"/>
  <c r="P88" i="1" s="1"/>
  <c r="L352" i="1"/>
  <c r="N352" i="1" s="1"/>
  <c r="P352" i="1" s="1"/>
  <c r="L350" i="1"/>
  <c r="N350" i="1" s="1"/>
  <c r="P350" i="1" s="1"/>
  <c r="L348" i="1"/>
  <c r="N348" i="1" s="1"/>
  <c r="P348" i="1" s="1"/>
  <c r="L299" i="1"/>
  <c r="N299" i="1" s="1"/>
  <c r="P299" i="1" s="1"/>
  <c r="L301" i="1"/>
  <c r="N301" i="1" s="1"/>
  <c r="P301" i="1" s="1"/>
  <c r="L291" i="1"/>
  <c r="N291" i="1" s="1"/>
  <c r="P291" i="1" s="1"/>
  <c r="L254" i="1"/>
  <c r="N254" i="1" s="1"/>
  <c r="P254" i="1" s="1"/>
  <c r="L249" i="1"/>
  <c r="N249" i="1" s="1"/>
  <c r="P249" i="1" s="1"/>
  <c r="L288" i="1"/>
  <c r="N288" i="1" s="1"/>
  <c r="P288" i="1" s="1"/>
  <c r="L273" i="1"/>
  <c r="N273" i="1" s="1"/>
  <c r="P273" i="1" s="1"/>
  <c r="L251" i="1"/>
  <c r="N251" i="1" s="1"/>
  <c r="P251" i="1" s="1"/>
  <c r="L206" i="1"/>
  <c r="N206" i="1" s="1"/>
  <c r="P206" i="1" s="1"/>
  <c r="L340" i="1"/>
  <c r="N340" i="1" s="1"/>
  <c r="P340" i="1" s="1"/>
  <c r="L326" i="1"/>
  <c r="N326" i="1" s="1"/>
  <c r="P326" i="1" s="1"/>
  <c r="L342" i="1"/>
  <c r="N342" i="1" s="1"/>
  <c r="P342" i="1" s="1"/>
  <c r="L324" i="1"/>
  <c r="N324" i="1" s="1"/>
  <c r="P324" i="1" s="1"/>
  <c r="L318" i="1"/>
  <c r="N318" i="1" s="1"/>
  <c r="P318" i="1" s="1"/>
  <c r="L241" i="1"/>
  <c r="N241" i="1" s="1"/>
  <c r="P241" i="1" s="1"/>
  <c r="L230" i="1"/>
  <c r="N230" i="1" s="1"/>
  <c r="P230" i="1" s="1"/>
  <c r="L162" i="1"/>
  <c r="N162" i="1" s="1"/>
  <c r="P162" i="1" s="1"/>
  <c r="L26" i="1"/>
  <c r="N26" i="1" s="1"/>
  <c r="P26" i="1" s="1"/>
  <c r="L36" i="1"/>
  <c r="N36" i="1" s="1"/>
  <c r="P36" i="1" s="1"/>
  <c r="L46" i="1"/>
  <c r="N46" i="1" s="1"/>
  <c r="P46" i="1" s="1"/>
  <c r="K49" i="1"/>
  <c r="O49" i="1" s="1"/>
  <c r="I52" i="1"/>
  <c r="K52" i="1" s="1"/>
  <c r="O52" i="1" s="1"/>
  <c r="I84" i="1"/>
  <c r="K84" i="1" s="1"/>
  <c r="O84" i="1" s="1"/>
  <c r="I96" i="1"/>
  <c r="L102" i="1"/>
  <c r="N102" i="1" s="1"/>
  <c r="P102" i="1" s="1"/>
  <c r="L120" i="1"/>
  <c r="N120" i="1" s="1"/>
  <c r="P120" i="1" s="1"/>
  <c r="L145" i="1"/>
  <c r="N145" i="1" s="1"/>
  <c r="P145" i="1" s="1"/>
  <c r="L149" i="1"/>
  <c r="N149" i="1" s="1"/>
  <c r="P149" i="1" s="1"/>
  <c r="I177" i="1"/>
  <c r="K177" i="1" s="1"/>
  <c r="O177" i="1" s="1"/>
  <c r="I197" i="1"/>
  <c r="K197" i="1" s="1"/>
  <c r="O197" i="1" s="1"/>
  <c r="I112" i="1"/>
  <c r="K112" i="1" s="1"/>
  <c r="O112" i="1" s="1"/>
  <c r="L212" i="1"/>
  <c r="N212" i="1" s="1"/>
  <c r="P212" i="1" s="1"/>
  <c r="N344" i="1"/>
  <c r="P344" i="1" s="1"/>
  <c r="I56" i="1"/>
  <c r="K56" i="1" s="1"/>
  <c r="O56" i="1" s="1"/>
  <c r="I62" i="1"/>
  <c r="I77" i="1"/>
  <c r="K77" i="1" s="1"/>
  <c r="O77" i="1" s="1"/>
  <c r="L84" i="1"/>
  <c r="N84" i="1" s="1"/>
  <c r="P84" i="1" s="1"/>
  <c r="L89" i="1"/>
  <c r="N89" i="1" s="1"/>
  <c r="P89" i="1" s="1"/>
  <c r="L96" i="1"/>
  <c r="N96" i="1" s="1"/>
  <c r="P96" i="1" s="1"/>
  <c r="L128" i="1"/>
  <c r="N128" i="1" s="1"/>
  <c r="P128" i="1" s="1"/>
  <c r="L152" i="1"/>
  <c r="N152" i="1" s="1"/>
  <c r="P152" i="1" s="1"/>
  <c r="L197" i="1"/>
  <c r="N197" i="1" s="1"/>
  <c r="P197" i="1" s="1"/>
  <c r="L243" i="1"/>
  <c r="N243" i="1" s="1"/>
  <c r="P243" i="1" s="1"/>
  <c r="L260" i="1"/>
  <c r="N260" i="1" s="1"/>
  <c r="P260" i="1" s="1"/>
  <c r="I356" i="1"/>
  <c r="I68" i="1"/>
  <c r="K68" i="1" s="1"/>
  <c r="O68" i="1" s="1"/>
  <c r="L72" i="1"/>
  <c r="N72" i="1" s="1"/>
  <c r="P72" i="1" s="1"/>
  <c r="I328" i="1"/>
  <c r="K328" i="1" s="1"/>
  <c r="O328" i="1" s="1"/>
  <c r="I322" i="1"/>
  <c r="K322" i="1" s="1"/>
  <c r="O322" i="1" s="1"/>
  <c r="I35" i="1"/>
  <c r="K35" i="1" s="1"/>
  <c r="O35" i="1" s="1"/>
  <c r="N49" i="1"/>
  <c r="P49" i="1" s="1"/>
  <c r="L52" i="1"/>
  <c r="N52" i="1" s="1"/>
  <c r="P52" i="1" s="1"/>
  <c r="I59" i="1"/>
  <c r="K59" i="1" s="1"/>
  <c r="O59" i="1" s="1"/>
  <c r="L68" i="1"/>
  <c r="N68" i="1" s="1"/>
  <c r="P68" i="1" s="1"/>
  <c r="I74" i="1"/>
  <c r="K74" i="1" s="1"/>
  <c r="O74" i="1" s="1"/>
  <c r="I104" i="1"/>
  <c r="K104" i="1" s="1"/>
  <c r="O104" i="1" s="1"/>
  <c r="L126" i="1"/>
  <c r="N126" i="1" s="1"/>
  <c r="P126" i="1" s="1"/>
  <c r="L225" i="1"/>
  <c r="N225" i="1" s="1"/>
  <c r="P225" i="1" s="1"/>
  <c r="I306" i="1"/>
  <c r="K306" i="1" s="1"/>
  <c r="O306" i="1" s="1"/>
  <c r="L81" i="1"/>
  <c r="N81" i="1" s="1"/>
  <c r="P81" i="1" s="1"/>
  <c r="I86" i="1"/>
  <c r="K86" i="1" s="1"/>
  <c r="O86" i="1" s="1"/>
  <c r="I98" i="1"/>
  <c r="K98" i="1" s="1"/>
  <c r="O98" i="1" s="1"/>
  <c r="L112" i="1"/>
  <c r="N112" i="1" s="1"/>
  <c r="P112" i="1" s="1"/>
  <c r="I159" i="1"/>
  <c r="K159" i="1" s="1"/>
  <c r="O159" i="1" s="1"/>
  <c r="I165" i="1"/>
  <c r="K165" i="1" s="1"/>
  <c r="O165" i="1" s="1"/>
  <c r="L222" i="1"/>
  <c r="N222" i="1" s="1"/>
  <c r="P222" i="1" s="1"/>
  <c r="I45" i="1"/>
  <c r="K45" i="1" s="1"/>
  <c r="O45" i="1" s="1"/>
  <c r="I48" i="1"/>
  <c r="I33" i="1"/>
  <c r="K33" i="1" s="1"/>
  <c r="O33" i="1" s="1"/>
  <c r="I38" i="1"/>
  <c r="K38" i="1" s="1"/>
  <c r="O38" i="1" s="1"/>
  <c r="L56" i="1"/>
  <c r="N56" i="1" s="1"/>
  <c r="P56" i="1" s="1"/>
  <c r="K342" i="1"/>
  <c r="O342" i="1" s="1"/>
  <c r="I352" i="1"/>
  <c r="K352" i="1" s="1"/>
  <c r="O352" i="1" s="1"/>
  <c r="I344" i="1"/>
  <c r="K344" i="1" s="1"/>
  <c r="O344" i="1" s="1"/>
  <c r="I336" i="1"/>
  <c r="K336" i="1" s="1"/>
  <c r="O336" i="1" s="1"/>
  <c r="I318" i="1"/>
  <c r="K318" i="1" s="1"/>
  <c r="O318" i="1" s="1"/>
  <c r="I293" i="1"/>
  <c r="K293" i="1" s="1"/>
  <c r="O293" i="1" s="1"/>
  <c r="I285" i="1"/>
  <c r="K285" i="1" s="1"/>
  <c r="O285" i="1" s="1"/>
  <c r="I277" i="1"/>
  <c r="K277" i="1" s="1"/>
  <c r="O277" i="1" s="1"/>
  <c r="I259" i="1"/>
  <c r="K259" i="1" s="1"/>
  <c r="O259" i="1" s="1"/>
  <c r="I251" i="1"/>
  <c r="K251" i="1" s="1"/>
  <c r="O251" i="1" s="1"/>
  <c r="I241" i="1"/>
  <c r="K241" i="1" s="1"/>
  <c r="O241" i="1" s="1"/>
  <c r="I233" i="1"/>
  <c r="K233" i="1" s="1"/>
  <c r="O233" i="1" s="1"/>
  <c r="I219" i="1"/>
  <c r="K219" i="1" s="1"/>
  <c r="O219" i="1" s="1"/>
  <c r="I208" i="1"/>
  <c r="K208" i="1" s="1"/>
  <c r="O208" i="1" s="1"/>
  <c r="I200" i="1"/>
  <c r="I182" i="1"/>
  <c r="K182" i="1" s="1"/>
  <c r="O182" i="1" s="1"/>
  <c r="I174" i="1"/>
  <c r="K174" i="1" s="1"/>
  <c r="O174" i="1" s="1"/>
  <c r="I156" i="1"/>
  <c r="K156" i="1" s="1"/>
  <c r="O156" i="1" s="1"/>
  <c r="I148" i="1"/>
  <c r="I349" i="1"/>
  <c r="K349" i="1" s="1"/>
  <c r="O349" i="1" s="1"/>
  <c r="I341" i="1"/>
  <c r="K341" i="1" s="1"/>
  <c r="O341" i="1" s="1"/>
  <c r="I333" i="1"/>
  <c r="K333" i="1" s="1"/>
  <c r="O333" i="1" s="1"/>
  <c r="I325" i="1"/>
  <c r="I315" i="1"/>
  <c r="K315" i="1" s="1"/>
  <c r="O315" i="1" s="1"/>
  <c r="I300" i="1"/>
  <c r="K300" i="1" s="1"/>
  <c r="O300" i="1" s="1"/>
  <c r="I282" i="1"/>
  <c r="K282" i="1" s="1"/>
  <c r="O282" i="1" s="1"/>
  <c r="I274" i="1"/>
  <c r="K274" i="1" s="1"/>
  <c r="O274" i="1" s="1"/>
  <c r="I264" i="1"/>
  <c r="K264" i="1" s="1"/>
  <c r="O264" i="1" s="1"/>
  <c r="I256" i="1"/>
  <c r="K256" i="1" s="1"/>
  <c r="O256" i="1" s="1"/>
  <c r="I248" i="1"/>
  <c r="K248" i="1" s="1"/>
  <c r="O248" i="1" s="1"/>
  <c r="I238" i="1"/>
  <c r="K238" i="1" s="1"/>
  <c r="O238" i="1" s="1"/>
  <c r="I230" i="1"/>
  <c r="I205" i="1"/>
  <c r="K205" i="1" s="1"/>
  <c r="O205" i="1" s="1"/>
  <c r="I350" i="1"/>
  <c r="K350" i="1" s="1"/>
  <c r="O350" i="1" s="1"/>
  <c r="I342" i="1"/>
  <c r="I334" i="1"/>
  <c r="K334" i="1" s="1"/>
  <c r="O334" i="1" s="1"/>
  <c r="I326" i="1"/>
  <c r="K326" i="1" s="1"/>
  <c r="O326" i="1" s="1"/>
  <c r="I316" i="1"/>
  <c r="K316" i="1" s="1"/>
  <c r="O316" i="1" s="1"/>
  <c r="I310" i="1"/>
  <c r="I301" i="1"/>
  <c r="K301" i="1" s="1"/>
  <c r="O301" i="1" s="1"/>
  <c r="I291" i="1"/>
  <c r="K291" i="1" s="1"/>
  <c r="O291" i="1" s="1"/>
  <c r="I283" i="1"/>
  <c r="K283" i="1" s="1"/>
  <c r="O283" i="1" s="1"/>
  <c r="I275" i="1"/>
  <c r="I257" i="1"/>
  <c r="I249" i="1"/>
  <c r="K249" i="1" s="1"/>
  <c r="O249" i="1" s="1"/>
  <c r="I239" i="1"/>
  <c r="K239" i="1" s="1"/>
  <c r="O239" i="1" s="1"/>
  <c r="I231" i="1"/>
  <c r="K231" i="1" s="1"/>
  <c r="O231" i="1" s="1"/>
  <c r="I225" i="1"/>
  <c r="K225" i="1" s="1"/>
  <c r="O225" i="1" s="1"/>
  <c r="O224" i="1" s="1"/>
  <c r="I206" i="1"/>
  <c r="K206" i="1" s="1"/>
  <c r="O206" i="1" s="1"/>
  <c r="I198" i="1"/>
  <c r="I190" i="1"/>
  <c r="K190" i="1" s="1"/>
  <c r="O190" i="1" s="1"/>
  <c r="I337" i="1"/>
  <c r="K337" i="1" s="1"/>
  <c r="O337" i="1" s="1"/>
  <c r="I288" i="1"/>
  <c r="K288" i="1" s="1"/>
  <c r="O288" i="1" s="1"/>
  <c r="I229" i="1"/>
  <c r="K229" i="1" s="1"/>
  <c r="O229" i="1" s="1"/>
  <c r="I163" i="1"/>
  <c r="I351" i="1"/>
  <c r="K351" i="1" s="1"/>
  <c r="O351" i="1" s="1"/>
  <c r="I330" i="1"/>
  <c r="K330" i="1" s="1"/>
  <c r="O330" i="1" s="1"/>
  <c r="I314" i="1"/>
  <c r="K314" i="1" s="1"/>
  <c r="O314" i="1" s="1"/>
  <c r="I269" i="1"/>
  <c r="K269" i="1" s="1"/>
  <c r="O269" i="1" s="1"/>
  <c r="I143" i="1"/>
  <c r="K143" i="1" s="1"/>
  <c r="O143" i="1" s="1"/>
  <c r="I128" i="1"/>
  <c r="K128" i="1" s="1"/>
  <c r="O128" i="1" s="1"/>
  <c r="I118" i="1"/>
  <c r="K118" i="1" s="1"/>
  <c r="O118" i="1" s="1"/>
  <c r="I324" i="1"/>
  <c r="K324" i="1" s="1"/>
  <c r="O324" i="1" s="1"/>
  <c r="I319" i="1"/>
  <c r="K319" i="1" s="1"/>
  <c r="O319" i="1" s="1"/>
  <c r="I272" i="1"/>
  <c r="K272" i="1" s="1"/>
  <c r="O272" i="1" s="1"/>
  <c r="I244" i="1"/>
  <c r="K244" i="1" s="1"/>
  <c r="O244" i="1" s="1"/>
  <c r="I171" i="1"/>
  <c r="K171" i="1" s="1"/>
  <c r="O171" i="1" s="1"/>
  <c r="I160" i="1"/>
  <c r="K160" i="1" s="1"/>
  <c r="O160" i="1" s="1"/>
  <c r="I343" i="1"/>
  <c r="K343" i="1" s="1"/>
  <c r="O343" i="1" s="1"/>
  <c r="I223" i="1"/>
  <c r="I213" i="1"/>
  <c r="K213" i="1" s="1"/>
  <c r="O213" i="1" s="1"/>
  <c r="I207" i="1"/>
  <c r="K207" i="1" s="1"/>
  <c r="O207" i="1" s="1"/>
  <c r="I195" i="1"/>
  <c r="I157" i="1"/>
  <c r="K157" i="1" s="1"/>
  <c r="O157" i="1" s="1"/>
  <c r="I154" i="1"/>
  <c r="K154" i="1" s="1"/>
  <c r="O154" i="1" s="1"/>
  <c r="I136" i="1"/>
  <c r="K136" i="1" s="1"/>
  <c r="O136" i="1" s="1"/>
  <c r="I131" i="1"/>
  <c r="K131" i="1" s="1"/>
  <c r="O131" i="1" s="1"/>
  <c r="I125" i="1"/>
  <c r="K125" i="1" s="1"/>
  <c r="O125" i="1" s="1"/>
  <c r="I109" i="1"/>
  <c r="K109" i="1" s="1"/>
  <c r="O109" i="1" s="1"/>
  <c r="I91" i="1"/>
  <c r="K91" i="1" s="1"/>
  <c r="O91" i="1" s="1"/>
  <c r="I292" i="1"/>
  <c r="K292" i="1" s="1"/>
  <c r="O292" i="1" s="1"/>
  <c r="I258" i="1"/>
  <c r="K258" i="1" s="1"/>
  <c r="O258" i="1" s="1"/>
  <c r="I247" i="1"/>
  <c r="I232" i="1"/>
  <c r="K232" i="1" s="1"/>
  <c r="O232" i="1" s="1"/>
  <c r="I220" i="1"/>
  <c r="K220" i="1" s="1"/>
  <c r="O220" i="1" s="1"/>
  <c r="I210" i="1"/>
  <c r="K210" i="1" s="1"/>
  <c r="O210" i="1" s="1"/>
  <c r="I188" i="1"/>
  <c r="K188" i="1" s="1"/>
  <c r="O188" i="1" s="1"/>
  <c r="I168" i="1"/>
  <c r="K168" i="1" s="1"/>
  <c r="O168" i="1" s="1"/>
  <c r="I354" i="1"/>
  <c r="K354" i="1" s="1"/>
  <c r="O354" i="1" s="1"/>
  <c r="I286" i="1"/>
  <c r="K286" i="1" s="1"/>
  <c r="O286" i="1" s="1"/>
  <c r="I281" i="1"/>
  <c r="K281" i="1" s="1"/>
  <c r="O281" i="1" s="1"/>
  <c r="I235" i="1"/>
  <c r="I185" i="1"/>
  <c r="I179" i="1"/>
  <c r="K179" i="1" s="1"/>
  <c r="O179" i="1" s="1"/>
  <c r="I133" i="1"/>
  <c r="I122" i="1"/>
  <c r="K122" i="1" s="1"/>
  <c r="O122" i="1" s="1"/>
  <c r="I114" i="1"/>
  <c r="K114" i="1" s="1"/>
  <c r="O114" i="1" s="1"/>
  <c r="I327" i="1"/>
  <c r="K327" i="1" s="1"/>
  <c r="O327" i="1" s="1"/>
  <c r="I250" i="1"/>
  <c r="K250" i="1" s="1"/>
  <c r="O250" i="1" s="1"/>
  <c r="I172" i="1"/>
  <c r="K172" i="1" s="1"/>
  <c r="O172" i="1" s="1"/>
  <c r="I137" i="1"/>
  <c r="K137" i="1" s="1"/>
  <c r="O137" i="1" s="1"/>
  <c r="I126" i="1"/>
  <c r="K126" i="1" s="1"/>
  <c r="O126" i="1" s="1"/>
  <c r="I321" i="1"/>
  <c r="K321" i="1" s="1"/>
  <c r="O321" i="1" s="1"/>
  <c r="I294" i="1"/>
  <c r="K294" i="1" s="1"/>
  <c r="O294" i="1" s="1"/>
  <c r="I266" i="1"/>
  <c r="K266" i="1" s="1"/>
  <c r="O266" i="1" s="1"/>
  <c r="I260" i="1"/>
  <c r="K260" i="1" s="1"/>
  <c r="O260" i="1" s="1"/>
  <c r="I255" i="1"/>
  <c r="K255" i="1" s="1"/>
  <c r="O255" i="1" s="1"/>
  <c r="I234" i="1"/>
  <c r="K234" i="1" s="1"/>
  <c r="O234" i="1" s="1"/>
  <c r="I320" i="1"/>
  <c r="K320" i="1" s="1"/>
  <c r="O320" i="1" s="1"/>
  <c r="I170" i="1"/>
  <c r="K170" i="1" s="1"/>
  <c r="O170" i="1" s="1"/>
  <c r="I115" i="1"/>
  <c r="K115" i="1" s="1"/>
  <c r="O115" i="1" s="1"/>
  <c r="I106" i="1"/>
  <c r="K106" i="1" s="1"/>
  <c r="O106" i="1" s="1"/>
  <c r="I304" i="1"/>
  <c r="K304" i="1" s="1"/>
  <c r="O304" i="1" s="1"/>
  <c r="I298" i="1"/>
  <c r="K298" i="1" s="1"/>
  <c r="O298" i="1" s="1"/>
  <c r="I193" i="1"/>
  <c r="K193" i="1" s="1"/>
  <c r="O193" i="1" s="1"/>
  <c r="I183" i="1"/>
  <c r="K183" i="1" s="1"/>
  <c r="O183" i="1" s="1"/>
  <c r="I145" i="1"/>
  <c r="K145" i="1" s="1"/>
  <c r="O145" i="1" s="1"/>
  <c r="I357" i="1"/>
  <c r="K357" i="1" s="1"/>
  <c r="O357" i="1" s="1"/>
  <c r="I353" i="1"/>
  <c r="K353" i="1" s="1"/>
  <c r="O353" i="1" s="1"/>
  <c r="I217" i="1"/>
  <c r="K217" i="1" s="1"/>
  <c r="O217" i="1" s="1"/>
  <c r="I124" i="1"/>
  <c r="K124" i="1" s="1"/>
  <c r="O124" i="1" s="1"/>
  <c r="I99" i="1"/>
  <c r="K99" i="1" s="1"/>
  <c r="O99" i="1" s="1"/>
  <c r="I80" i="1"/>
  <c r="I72" i="1"/>
  <c r="K72" i="1" s="1"/>
  <c r="O72" i="1" s="1"/>
  <c r="I64" i="1"/>
  <c r="K64" i="1" s="1"/>
  <c r="O64" i="1" s="1"/>
  <c r="I54" i="1"/>
  <c r="K54" i="1" s="1"/>
  <c r="O54" i="1" s="1"/>
  <c r="I46" i="1"/>
  <c r="K46" i="1" s="1"/>
  <c r="O46" i="1" s="1"/>
  <c r="I25" i="1"/>
  <c r="K25" i="1" s="1"/>
  <c r="O25" i="1" s="1"/>
  <c r="I355" i="1"/>
  <c r="K355" i="1" s="1"/>
  <c r="O355" i="1" s="1"/>
  <c r="I270" i="1"/>
  <c r="I227" i="1"/>
  <c r="K227" i="1" s="1"/>
  <c r="O227" i="1" s="1"/>
  <c r="O226" i="1" s="1"/>
  <c r="I211" i="1"/>
  <c r="K211" i="1" s="1"/>
  <c r="O211" i="1" s="1"/>
  <c r="I246" i="1"/>
  <c r="I181" i="1"/>
  <c r="K181" i="1" s="1"/>
  <c r="O181" i="1" s="1"/>
  <c r="I158" i="1"/>
  <c r="K158" i="1" s="1"/>
  <c r="O158" i="1" s="1"/>
  <c r="I113" i="1"/>
  <c r="K113" i="1" s="1"/>
  <c r="O113" i="1" s="1"/>
  <c r="I93" i="1"/>
  <c r="K93" i="1" s="1"/>
  <c r="O93" i="1" s="1"/>
  <c r="I90" i="1"/>
  <c r="K90" i="1" s="1"/>
  <c r="O90" i="1" s="1"/>
  <c r="I61" i="1"/>
  <c r="K61" i="1" s="1"/>
  <c r="O61" i="1" s="1"/>
  <c r="I296" i="1"/>
  <c r="K296" i="1" s="1"/>
  <c r="O296" i="1" s="1"/>
  <c r="I278" i="1"/>
  <c r="K278" i="1" s="1"/>
  <c r="O278" i="1" s="1"/>
  <c r="I268" i="1"/>
  <c r="K268" i="1" s="1"/>
  <c r="O268" i="1" s="1"/>
  <c r="I261" i="1"/>
  <c r="I332" i="1"/>
  <c r="K332" i="1" s="1"/>
  <c r="O332" i="1" s="1"/>
  <c r="I287" i="1"/>
  <c r="K287" i="1" s="1"/>
  <c r="O287" i="1" s="1"/>
  <c r="I242" i="1"/>
  <c r="K242" i="1" s="1"/>
  <c r="O242" i="1" s="1"/>
  <c r="I209" i="1"/>
  <c r="K209" i="1" s="1"/>
  <c r="O209" i="1" s="1"/>
  <c r="I338" i="1"/>
  <c r="I312" i="1"/>
  <c r="K312" i="1" s="1"/>
  <c r="O312" i="1" s="1"/>
  <c r="O311" i="1" s="1"/>
  <c r="I196" i="1"/>
  <c r="K196" i="1" s="1"/>
  <c r="O196" i="1" s="1"/>
  <c r="I152" i="1"/>
  <c r="K152" i="1" s="1"/>
  <c r="O152" i="1" s="1"/>
  <c r="I146" i="1"/>
  <c r="K146" i="1" s="1"/>
  <c r="O146" i="1" s="1"/>
  <c r="I81" i="1"/>
  <c r="K81" i="1" s="1"/>
  <c r="O81" i="1" s="1"/>
  <c r="I73" i="1"/>
  <c r="I240" i="1"/>
  <c r="K240" i="1" s="1"/>
  <c r="O240" i="1" s="1"/>
  <c r="I345" i="1"/>
  <c r="K345" i="1" s="1"/>
  <c r="O345" i="1" s="1"/>
  <c r="I348" i="1"/>
  <c r="K348" i="1" s="1"/>
  <c r="O348" i="1" s="1"/>
  <c r="I299" i="1"/>
  <c r="K299" i="1" s="1"/>
  <c r="O299" i="1" s="1"/>
  <c r="I297" i="1"/>
  <c r="K297" i="1" s="1"/>
  <c r="O297" i="1" s="1"/>
  <c r="I245" i="1"/>
  <c r="K245" i="1" s="1"/>
  <c r="O245" i="1" s="1"/>
  <c r="I214" i="1"/>
  <c r="K214" i="1" s="1"/>
  <c r="O214" i="1" s="1"/>
  <c r="I280" i="1"/>
  <c r="K280" i="1" s="1"/>
  <c r="O280" i="1" s="1"/>
  <c r="I273" i="1"/>
  <c r="K273" i="1" s="1"/>
  <c r="O273" i="1" s="1"/>
  <c r="I331" i="1"/>
  <c r="I284" i="1"/>
  <c r="K284" i="1" s="1"/>
  <c r="O284" i="1" s="1"/>
  <c r="I335" i="1"/>
  <c r="K335" i="1" s="1"/>
  <c r="O335" i="1" s="1"/>
  <c r="I243" i="1"/>
  <c r="K243" i="1" s="1"/>
  <c r="O243" i="1" s="1"/>
  <c r="I222" i="1"/>
  <c r="K222" i="1" s="1"/>
  <c r="O222" i="1" s="1"/>
  <c r="I199" i="1"/>
  <c r="K199" i="1" s="1"/>
  <c r="O199" i="1" s="1"/>
  <c r="I39" i="1"/>
  <c r="K39" i="1" s="1"/>
  <c r="O39" i="1" s="1"/>
  <c r="K62" i="1"/>
  <c r="O62" i="1" s="1"/>
  <c r="L62" i="1"/>
  <c r="N62" i="1" s="1"/>
  <c r="P62" i="1" s="1"/>
  <c r="L77" i="1"/>
  <c r="N77" i="1" s="1"/>
  <c r="P77" i="1" s="1"/>
  <c r="O89" i="1"/>
  <c r="L114" i="1"/>
  <c r="N114" i="1" s="1"/>
  <c r="P114" i="1" s="1"/>
  <c r="L25" i="1"/>
  <c r="N25" i="1" s="1"/>
  <c r="P25" i="1" s="1"/>
  <c r="L35" i="1"/>
  <c r="N35" i="1" s="1"/>
  <c r="P35" i="1" s="1"/>
  <c r="K48" i="1"/>
  <c r="O48" i="1" s="1"/>
  <c r="I51" i="1"/>
  <c r="K51" i="1" s="1"/>
  <c r="O51" i="1" s="1"/>
  <c r="L59" i="1"/>
  <c r="N59" i="1" s="1"/>
  <c r="P59" i="1" s="1"/>
  <c r="I71" i="1"/>
  <c r="K71" i="1" s="1"/>
  <c r="O71" i="1" s="1"/>
  <c r="L74" i="1"/>
  <c r="N74" i="1" s="1"/>
  <c r="P74" i="1" s="1"/>
  <c r="I83" i="1"/>
  <c r="K83" i="1" s="1"/>
  <c r="O83" i="1" s="1"/>
  <c r="L98" i="1"/>
  <c r="N98" i="1" s="1"/>
  <c r="P98" i="1" s="1"/>
  <c r="I100" i="1"/>
  <c r="K100" i="1" s="1"/>
  <c r="O100" i="1" s="1"/>
  <c r="I117" i="1"/>
  <c r="K117" i="1" s="1"/>
  <c r="O117" i="1" s="1"/>
  <c r="I141" i="1"/>
  <c r="K141" i="1" s="1"/>
  <c r="O141" i="1" s="1"/>
  <c r="O140" i="1" s="1"/>
  <c r="L172" i="1"/>
  <c r="N172" i="1" s="1"/>
  <c r="P172" i="1" s="1"/>
  <c r="L284" i="1"/>
  <c r="L86" i="1"/>
  <c r="N86" i="1" s="1"/>
  <c r="P86" i="1" s="1"/>
  <c r="K88" i="1"/>
  <c r="O88" i="1" s="1"/>
  <c r="I95" i="1"/>
  <c r="K95" i="1" s="1"/>
  <c r="O95" i="1" s="1"/>
  <c r="L106" i="1"/>
  <c r="N106" i="1" s="1"/>
  <c r="P106" i="1" s="1"/>
  <c r="I108" i="1"/>
  <c r="K108" i="1" s="1"/>
  <c r="O108" i="1" s="1"/>
  <c r="I135" i="1"/>
  <c r="K135" i="1" s="1"/>
  <c r="O135" i="1" s="1"/>
  <c r="L159" i="1"/>
  <c r="N159" i="1" s="1"/>
  <c r="P159" i="1" s="1"/>
  <c r="I161" i="1"/>
  <c r="K161" i="1" s="1"/>
  <c r="L170" i="1"/>
  <c r="N170" i="1" s="1"/>
  <c r="P170" i="1" s="1"/>
  <c r="N284" i="1"/>
  <c r="P284" i="1" s="1"/>
  <c r="I43" i="1"/>
  <c r="K43" i="1" s="1"/>
  <c r="O43" i="1" s="1"/>
  <c r="O42" i="1" s="1"/>
  <c r="L51" i="1"/>
  <c r="N51" i="1" s="1"/>
  <c r="P51" i="1" s="1"/>
  <c r="I55" i="1"/>
  <c r="K55" i="1" s="1"/>
  <c r="O55" i="1" s="1"/>
  <c r="L71" i="1"/>
  <c r="N71" i="1" s="1"/>
  <c r="P71" i="1" s="1"/>
  <c r="L83" i="1"/>
  <c r="N83" i="1" s="1"/>
  <c r="P83" i="1" s="1"/>
  <c r="N127" i="1"/>
  <c r="P127" i="1" s="1"/>
  <c r="K133" i="1"/>
  <c r="O133" i="1" s="1"/>
  <c r="L141" i="1"/>
  <c r="N141" i="1" s="1"/>
  <c r="P141" i="1" s="1"/>
  <c r="I150" i="1"/>
  <c r="I153" i="1"/>
  <c r="K153" i="1" s="1"/>
  <c r="O153" i="1" s="1"/>
  <c r="L163" i="1"/>
  <c r="N163" i="1" s="1"/>
  <c r="P163" i="1" s="1"/>
  <c r="L200" i="1"/>
  <c r="N200" i="1" s="1"/>
  <c r="P200" i="1" s="1"/>
  <c r="K325" i="1"/>
  <c r="O325" i="1" s="1"/>
  <c r="I340" i="1"/>
  <c r="K340" i="1" s="1"/>
  <c r="O340" i="1" s="1"/>
  <c r="I119" i="1"/>
  <c r="K119" i="1" s="1"/>
  <c r="O119" i="1" s="1"/>
  <c r="I121" i="1"/>
  <c r="K121" i="1" s="1"/>
  <c r="O121" i="1" s="1"/>
  <c r="I58" i="1"/>
  <c r="K58" i="1" s="1"/>
  <c r="O58" i="1" s="1"/>
  <c r="L64" i="1"/>
  <c r="N64" i="1" s="1"/>
  <c r="P64" i="1" s="1"/>
  <c r="I76" i="1"/>
  <c r="K76" i="1" s="1"/>
  <c r="O76" i="1" s="1"/>
  <c r="I103" i="1"/>
  <c r="K103" i="1" s="1"/>
  <c r="O103" i="1" s="1"/>
  <c r="L108" i="1"/>
  <c r="N108" i="1" s="1"/>
  <c r="P108" i="1" s="1"/>
  <c r="I127" i="1"/>
  <c r="K127" i="1" s="1"/>
  <c r="O127" i="1" s="1"/>
  <c r="I144" i="1"/>
  <c r="K144" i="1" s="1"/>
  <c r="O144" i="1" s="1"/>
  <c r="L184" i="1"/>
  <c r="N184" i="1" s="1"/>
  <c r="P184" i="1" s="1"/>
  <c r="I194" i="1"/>
  <c r="K194" i="1" s="1"/>
  <c r="O194" i="1" s="1"/>
  <c r="N196" i="1"/>
  <c r="P196" i="1" s="1"/>
  <c r="L331" i="1"/>
  <c r="N331" i="1" s="1"/>
  <c r="P331" i="1" s="1"/>
  <c r="K148" i="1"/>
  <c r="O148" i="1" s="1"/>
  <c r="I155" i="1"/>
  <c r="K155" i="1" s="1"/>
  <c r="O155" i="1" s="1"/>
  <c r="N33" i="1"/>
  <c r="P33" i="1" s="1"/>
  <c r="L80" i="1"/>
  <c r="N80" i="1" s="1"/>
  <c r="P80" i="1" s="1"/>
  <c r="I85" i="1"/>
  <c r="K85" i="1" s="1"/>
  <c r="O85" i="1" s="1"/>
  <c r="I110" i="1"/>
  <c r="K110" i="1" s="1"/>
  <c r="O110" i="1" s="1"/>
  <c r="L121" i="1"/>
  <c r="N121" i="1" s="1"/>
  <c r="P121" i="1" s="1"/>
  <c r="I123" i="1"/>
  <c r="K123" i="1" s="1"/>
  <c r="O123" i="1" s="1"/>
  <c r="L153" i="1"/>
  <c r="N153" i="1" s="1"/>
  <c r="P153" i="1" s="1"/>
  <c r="L155" i="1"/>
  <c r="N155" i="1" s="1"/>
  <c r="P155" i="1" s="1"/>
  <c r="I178" i="1"/>
  <c r="K178" i="1" s="1"/>
  <c r="O178" i="1" s="1"/>
  <c r="K247" i="1"/>
  <c r="O247" i="1" s="1"/>
  <c r="I307" i="1"/>
  <c r="K307" i="1" s="1"/>
  <c r="O307" i="1" s="1"/>
  <c r="N325" i="1"/>
  <c r="P325" i="1" s="1"/>
  <c r="K200" i="1"/>
  <c r="O200" i="1" s="1"/>
  <c r="I28" i="1"/>
  <c r="K28" i="1" s="1"/>
  <c r="O28" i="1" s="1"/>
  <c r="O27" i="1" s="1"/>
  <c r="L43" i="1"/>
  <c r="N43" i="1" s="1"/>
  <c r="P43" i="1" s="1"/>
  <c r="I50" i="1"/>
  <c r="K50" i="1" s="1"/>
  <c r="O50" i="1" s="1"/>
  <c r="L55" i="1"/>
  <c r="N55" i="1" s="1"/>
  <c r="P55" i="1" s="1"/>
  <c r="L58" i="1"/>
  <c r="N58" i="1" s="1"/>
  <c r="P58" i="1" s="1"/>
  <c r="L76" i="1"/>
  <c r="N76" i="1" s="1"/>
  <c r="P76" i="1" s="1"/>
  <c r="O82" i="1"/>
  <c r="L146" i="1"/>
  <c r="N146" i="1" s="1"/>
  <c r="P146" i="1" s="1"/>
  <c r="I180" i="1"/>
  <c r="K180" i="1" s="1"/>
  <c r="O180" i="1" s="1"/>
  <c r="I276" i="1"/>
  <c r="K276" i="1" s="1"/>
  <c r="O276" i="1" s="1"/>
  <c r="K185" i="1"/>
  <c r="O185" i="1" s="1"/>
  <c r="L328" i="1"/>
  <c r="N328" i="1" s="1"/>
  <c r="P328" i="1" s="1"/>
  <c r="K331" i="1"/>
  <c r="O331" i="1" s="1"/>
  <c r="K310" i="1"/>
  <c r="O310" i="1" s="1"/>
  <c r="O309" i="1" s="1"/>
  <c r="K275" i="1"/>
  <c r="O275" i="1" s="1"/>
  <c r="N333" i="1"/>
  <c r="P333" i="1" s="1"/>
  <c r="N240" i="1"/>
  <c r="P240" i="1" s="1"/>
  <c r="K235" i="1"/>
  <c r="K308" i="1"/>
  <c r="O308" i="1" s="1"/>
  <c r="K323" i="1"/>
  <c r="O323" i="1" s="1"/>
  <c r="O235" i="1"/>
  <c r="K261" i="1"/>
  <c r="O261" i="1" s="1"/>
  <c r="K338" i="1"/>
  <c r="O338" i="1" s="1"/>
  <c r="K246" i="1"/>
  <c r="O246" i="1" s="1"/>
  <c r="L323" i="1"/>
  <c r="N323" i="1" s="1"/>
  <c r="P323" i="1" s="1"/>
  <c r="N281" i="1"/>
  <c r="P281" i="1" s="1"/>
  <c r="N221" i="1"/>
  <c r="P221" i="1" s="1"/>
  <c r="K257" i="1"/>
  <c r="O257" i="1" s="1"/>
  <c r="N104" i="1"/>
  <c r="P104" i="1" s="1"/>
  <c r="N117" i="1"/>
  <c r="P117" i="1" s="1"/>
  <c r="K270" i="1"/>
  <c r="O270" i="1" s="1"/>
  <c r="K150" i="1"/>
  <c r="O150" i="1" s="1"/>
  <c r="K176" i="1"/>
  <c r="O176" i="1" s="1"/>
  <c r="N266" i="1"/>
  <c r="P266" i="1" s="1"/>
  <c r="K290" i="1"/>
  <c r="O290" i="1" s="1"/>
  <c r="K236" i="1"/>
  <c r="O236" i="1" s="1"/>
  <c r="K347" i="1"/>
  <c r="O347" i="1" s="1"/>
  <c r="K230" i="1"/>
  <c r="O230" i="1" s="1"/>
  <c r="K356" i="1"/>
  <c r="O356" i="1" s="1"/>
  <c r="O317" i="1"/>
  <c r="N322" i="1"/>
  <c r="P322" i="1" s="1"/>
  <c r="K195" i="1"/>
  <c r="O195" i="1" s="1"/>
  <c r="K223" i="1"/>
  <c r="O223" i="1" s="1"/>
  <c r="K198" i="1"/>
  <c r="O198" i="1" s="1"/>
  <c r="N317" i="1"/>
  <c r="P317" i="1" s="1"/>
  <c r="O161" i="1"/>
  <c r="K163" i="1"/>
  <c r="O163" i="1" s="1"/>
  <c r="N297" i="1"/>
  <c r="P297" i="1" s="1"/>
  <c r="O24" i="1" l="1"/>
  <c r="O23" i="1" s="1"/>
  <c r="Q30" i="1"/>
  <c r="P27" i="1"/>
  <c r="Q28" i="1"/>
  <c r="O34" i="1"/>
  <c r="O305" i="1"/>
  <c r="O329" i="1"/>
  <c r="O192" i="1"/>
  <c r="O289" i="1"/>
  <c r="Q26" i="1"/>
  <c r="O279" i="1"/>
  <c r="P34" i="1"/>
  <c r="Q39" i="1" s="1"/>
  <c r="P262" i="1"/>
  <c r="Q265" i="1" s="1"/>
  <c r="P78" i="1"/>
  <c r="Q79" i="1" s="1"/>
  <c r="P309" i="1"/>
  <c r="Q310" i="1" s="1"/>
  <c r="P42" i="1"/>
  <c r="Q43" i="1"/>
  <c r="P32" i="1"/>
  <c r="O346" i="1"/>
  <c r="P44" i="1"/>
  <c r="Q52" i="1" s="1"/>
  <c r="P339" i="1"/>
  <c r="Q341" i="1" s="1"/>
  <c r="P237" i="1"/>
  <c r="Q249" i="1" s="1"/>
  <c r="Q238" i="1"/>
  <c r="P224" i="1"/>
  <c r="Q225" i="1" s="1"/>
  <c r="P192" i="1"/>
  <c r="Q199" i="1" s="1"/>
  <c r="P311" i="1"/>
  <c r="Q312" i="1" s="1"/>
  <c r="P216" i="1"/>
  <c r="Q217" i="1" s="1"/>
  <c r="P69" i="1"/>
  <c r="Q75" i="1" s="1"/>
  <c r="P289" i="1"/>
  <c r="Q290" i="1" s="1"/>
  <c r="O228" i="1"/>
  <c r="O32" i="1"/>
  <c r="O130" i="1"/>
  <c r="P305" i="1"/>
  <c r="Q308" i="1" s="1"/>
  <c r="O69" i="1"/>
  <c r="O151" i="1"/>
  <c r="O237" i="1"/>
  <c r="P202" i="1"/>
  <c r="Q298" i="1" s="1"/>
  <c r="Q239" i="1"/>
  <c r="P151" i="1"/>
  <c r="Q164" i="1" s="1"/>
  <c r="P313" i="1"/>
  <c r="Q316" i="1" s="1"/>
  <c r="O44" i="1"/>
  <c r="O78" i="1"/>
  <c r="P53" i="1"/>
  <c r="Q68" i="1" s="1"/>
  <c r="O303" i="1"/>
  <c r="O116" i="1"/>
  <c r="O253" i="1"/>
  <c r="P175" i="1"/>
  <c r="Q190" i="1" s="1"/>
  <c r="O175" i="1"/>
  <c r="P132" i="1"/>
  <c r="Q137" i="1" s="1"/>
  <c r="P138" i="1"/>
  <c r="Q139" i="1" s="1"/>
  <c r="Q250" i="1"/>
  <c r="P346" i="1"/>
  <c r="Q348" i="1" s="1"/>
  <c r="P111" i="1"/>
  <c r="Q115" i="1" s="1"/>
  <c r="O166" i="1"/>
  <c r="P228" i="1"/>
  <c r="Q231" i="1" s="1"/>
  <c r="P142" i="1"/>
  <c r="Q148" i="1" s="1"/>
  <c r="P116" i="1"/>
  <c r="Q119" i="1" s="1"/>
  <c r="O101" i="1"/>
  <c r="O202" i="1"/>
  <c r="P130" i="1"/>
  <c r="Q131" i="1" s="1"/>
  <c r="P253" i="1"/>
  <c r="Q259" i="1" s="1"/>
  <c r="P279" i="1"/>
  <c r="Q280" i="1" s="1"/>
  <c r="O218" i="1"/>
  <c r="O111" i="1"/>
  <c r="P303" i="1"/>
  <c r="O313" i="1"/>
  <c r="O339" i="1"/>
  <c r="P218" i="1"/>
  <c r="Q222" i="1" s="1"/>
  <c r="Q219" i="1"/>
  <c r="O262" i="1"/>
  <c r="P329" i="1"/>
  <c r="Q331" i="1" s="1"/>
  <c r="P101" i="1"/>
  <c r="Q106" i="1" s="1"/>
  <c r="Q102" i="1"/>
  <c r="Q59" i="1"/>
  <c r="Q245" i="1"/>
  <c r="P166" i="1"/>
  <c r="Q173" i="1" s="1"/>
  <c r="Q344" i="1"/>
  <c r="P24" i="1"/>
  <c r="O53" i="1"/>
  <c r="O132" i="1"/>
  <c r="P226" i="1"/>
  <c r="Q227" i="1" s="1"/>
  <c r="O216" i="1"/>
  <c r="O142" i="1"/>
  <c r="P140" i="1"/>
  <c r="Q141" i="1"/>
  <c r="Q297" i="1" l="1"/>
  <c r="Q156" i="1"/>
  <c r="Q88" i="1"/>
  <c r="Q296" i="1"/>
  <c r="P23" i="1"/>
  <c r="Q209" i="1"/>
  <c r="Q104" i="1"/>
  <c r="Q204" i="1"/>
  <c r="Q112" i="1"/>
  <c r="Q136" i="1"/>
  <c r="Q82" i="1"/>
  <c r="Q97" i="1"/>
  <c r="Q91" i="1"/>
  <c r="Q213" i="1"/>
  <c r="Q221" i="1"/>
  <c r="Q47" i="1"/>
  <c r="Q314" i="1"/>
  <c r="Q266" i="1"/>
  <c r="Q200" i="1"/>
  <c r="Q292" i="1"/>
  <c r="Q55" i="1"/>
  <c r="Q327" i="1"/>
  <c r="Q65" i="1"/>
  <c r="Q276" i="1"/>
  <c r="Q271" i="1"/>
  <c r="Q323" i="1"/>
  <c r="Q76" i="1"/>
  <c r="Q269" i="1"/>
  <c r="Q220" i="1"/>
  <c r="Q117" i="1"/>
  <c r="Q110" i="1"/>
  <c r="Q194" i="1"/>
  <c r="Q324" i="1"/>
  <c r="Q103" i="1"/>
  <c r="Q196" i="1"/>
  <c r="Q205" i="1"/>
  <c r="Q267" i="1"/>
  <c r="Q274" i="1"/>
  <c r="Q193" i="1"/>
  <c r="Q295" i="1"/>
  <c r="Q160" i="1"/>
  <c r="Q118" i="1"/>
  <c r="Q315" i="1"/>
  <c r="Q99" i="1"/>
  <c r="Q61" i="1"/>
  <c r="Q94" i="1"/>
  <c r="Q291" i="1"/>
  <c r="Q162" i="1"/>
  <c r="Q293" i="1"/>
  <c r="Q270" i="1"/>
  <c r="Q334" i="1"/>
  <c r="Q264" i="1"/>
  <c r="Q56" i="1"/>
  <c r="Q62" i="1"/>
  <c r="Q134" i="1"/>
  <c r="Q246" i="1"/>
  <c r="Q244" i="1"/>
  <c r="Q159" i="1"/>
  <c r="Q155" i="1"/>
  <c r="Q261" i="1"/>
  <c r="Q335" i="1"/>
  <c r="Q306" i="1"/>
  <c r="O129" i="1"/>
  <c r="R131" i="1" s="1"/>
  <c r="Q349" i="1"/>
  <c r="Q286" i="1"/>
  <c r="Q326" i="1"/>
  <c r="Q234" i="1"/>
  <c r="Q176" i="1"/>
  <c r="Q307" i="1"/>
  <c r="Q356" i="1"/>
  <c r="Q114" i="1"/>
  <c r="Q83" i="1"/>
  <c r="Q254" i="1"/>
  <c r="Q126" i="1"/>
  <c r="Q333" i="1"/>
  <c r="Q153" i="1"/>
  <c r="Q230" i="1"/>
  <c r="Q98" i="1"/>
  <c r="Q207" i="1"/>
  <c r="Q84" i="1"/>
  <c r="Q275" i="1"/>
  <c r="Q236" i="1"/>
  <c r="Q86" i="1"/>
  <c r="Q152" i="1"/>
  <c r="Q322" i="1"/>
  <c r="Q109" i="1"/>
  <c r="Q105" i="1"/>
  <c r="Q71" i="1"/>
  <c r="Q58" i="1"/>
  <c r="Q54" i="1"/>
  <c r="Q108" i="1"/>
  <c r="Q107" i="1"/>
  <c r="Q281" i="1"/>
  <c r="Q161" i="1"/>
  <c r="Q282" i="1"/>
  <c r="Q317" i="1"/>
  <c r="Q232" i="1"/>
  <c r="Q212" i="1"/>
  <c r="Q319" i="1"/>
  <c r="Q154" i="1"/>
  <c r="Q113" i="1"/>
  <c r="Q235" i="1"/>
  <c r="Q201" i="1"/>
  <c r="Q318" i="1"/>
  <c r="Q92" i="1"/>
  <c r="Q328" i="1"/>
  <c r="Q81" i="1"/>
  <c r="Q299" i="1"/>
  <c r="Q283" i="1"/>
  <c r="Q158" i="1"/>
  <c r="Q197" i="1"/>
  <c r="Q325" i="1"/>
  <c r="Q122" i="1"/>
  <c r="Q165" i="1"/>
  <c r="Q320" i="1"/>
  <c r="Q120" i="1"/>
  <c r="Q288" i="1"/>
  <c r="Q37" i="1"/>
  <c r="Q354" i="1"/>
  <c r="Q89" i="1"/>
  <c r="Q223" i="1"/>
  <c r="Q321" i="1"/>
  <c r="Q163" i="1"/>
  <c r="Q229" i="1"/>
  <c r="Q343" i="1"/>
  <c r="Q278" i="1"/>
  <c r="P31" i="1"/>
  <c r="S33" i="1" s="1"/>
  <c r="Q178" i="1"/>
  <c r="Q25" i="1"/>
  <c r="Q347" i="1"/>
  <c r="P215" i="1"/>
  <c r="S217" i="1" s="1"/>
  <c r="Q124" i="1"/>
  <c r="Q74" i="1"/>
  <c r="Q184" i="1"/>
  <c r="Q143" i="1"/>
  <c r="Q182" i="1"/>
  <c r="Q203" i="1"/>
  <c r="Q135" i="1"/>
  <c r="Q195" i="1"/>
  <c r="Q294" i="1"/>
  <c r="Q255" i="1"/>
  <c r="Q268" i="1"/>
  <c r="Q133" i="1"/>
  <c r="Q72" i="1"/>
  <c r="Q189" i="1"/>
  <c r="Q272" i="1"/>
  <c r="O31" i="1"/>
  <c r="Q257" i="1"/>
  <c r="Q340" i="1"/>
  <c r="Q332" i="1"/>
  <c r="Q100" i="1"/>
  <c r="Q351" i="1"/>
  <c r="Q146" i="1"/>
  <c r="Q350" i="1"/>
  <c r="Q183" i="1"/>
  <c r="O215" i="1"/>
  <c r="R217" i="1" s="1"/>
  <c r="Q247" i="1"/>
  <c r="Q241" i="1"/>
  <c r="Q287" i="1"/>
  <c r="Q337" i="1"/>
  <c r="Q284" i="1"/>
  <c r="Q150" i="1"/>
  <c r="Q353" i="1"/>
  <c r="Q208" i="1"/>
  <c r="Q38" i="1"/>
  <c r="Q77" i="1"/>
  <c r="Q180" i="1"/>
  <c r="Q352" i="1"/>
  <c r="Q36" i="1"/>
  <c r="Q179" i="1"/>
  <c r="Q357" i="1"/>
  <c r="Q243" i="1"/>
  <c r="Q80" i="1"/>
  <c r="Q277" i="1"/>
  <c r="Q240" i="1"/>
  <c r="Q145" i="1"/>
  <c r="P129" i="1"/>
  <c r="S131" i="1" s="1"/>
  <c r="Q147" i="1"/>
  <c r="Q127" i="1"/>
  <c r="Q87" i="1"/>
  <c r="Q144" i="1"/>
  <c r="Q301" i="1"/>
  <c r="Q198" i="1"/>
  <c r="Q263" i="1"/>
  <c r="Q355" i="1"/>
  <c r="Q256" i="1"/>
  <c r="Q188" i="1"/>
  <c r="Q169" i="1"/>
  <c r="Q121" i="1"/>
  <c r="Q285" i="1"/>
  <c r="Q248" i="1"/>
  <c r="Q149" i="1"/>
  <c r="Q171" i="1"/>
  <c r="Q260" i="1"/>
  <c r="O302" i="1"/>
  <c r="R304" i="1" s="1"/>
  <c r="Q125" i="1"/>
  <c r="Q48" i="1"/>
  <c r="Q45" i="1"/>
  <c r="P302" i="1"/>
  <c r="S304" i="1" s="1"/>
  <c r="Q51" i="1"/>
  <c r="Q206" i="1"/>
  <c r="Q93" i="1"/>
  <c r="Q70" i="1"/>
  <c r="Q35" i="1"/>
  <c r="Q242" i="1"/>
  <c r="Q342" i="1"/>
  <c r="Q123" i="1"/>
  <c r="Q330" i="1"/>
  <c r="Q304" i="1"/>
  <c r="Q252" i="1"/>
  <c r="Q85" i="1"/>
  <c r="Q233" i="1"/>
  <c r="Q273" i="1"/>
  <c r="Q191" i="1"/>
  <c r="Q186" i="1"/>
  <c r="Q170" i="1"/>
  <c r="Q251" i="1"/>
  <c r="Q128" i="1"/>
  <c r="Q338" i="1"/>
  <c r="Q336" i="1"/>
  <c r="Q46" i="1"/>
  <c r="Q168" i="1"/>
  <c r="Q174" i="1"/>
  <c r="Q90" i="1"/>
  <c r="Q73" i="1"/>
  <c r="Q214" i="1"/>
  <c r="Q60" i="1"/>
  <c r="Q67" i="1"/>
  <c r="Q66" i="1"/>
  <c r="Q57" i="1"/>
  <c r="Q300" i="1"/>
  <c r="Q211" i="1"/>
  <c r="Q187" i="1"/>
  <c r="Q95" i="1"/>
  <c r="Q50" i="1"/>
  <c r="Q210" i="1"/>
  <c r="Q96" i="1"/>
  <c r="Q49" i="1"/>
  <c r="Q345" i="1"/>
  <c r="Q177" i="1"/>
  <c r="Q258" i="1"/>
  <c r="Q167" i="1"/>
  <c r="Q63" i="1"/>
  <c r="Q181" i="1"/>
  <c r="Q157" i="1"/>
  <c r="Q33" i="1"/>
  <c r="Q64" i="1"/>
  <c r="Q185" i="1"/>
  <c r="Q172" i="1"/>
  <c r="O358" i="1" l="1"/>
  <c r="R33" i="1"/>
  <c r="P358" i="1"/>
</calcChain>
</file>

<file path=xl/sharedStrings.xml><?xml version="1.0" encoding="utf-8"?>
<sst xmlns="http://schemas.openxmlformats.org/spreadsheetml/2006/main" count="496" uniqueCount="426">
  <si>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</si>
  <si>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</si>
  <si>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</si>
  <si>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</si>
  <si>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</si>
  <si>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</si>
  <si>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</si>
  <si>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</si>
  <si>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</si>
  <si>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</si>
  <si>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</si>
  <si>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</si>
  <si>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</si>
  <si>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</si>
  <si>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</si>
  <si>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</si>
  <si>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</si>
  <si>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</si>
  <si>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</si>
  <si>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</si>
  <si>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</si>
  <si>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</si>
  <si>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</si>
  <si>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</si>
  <si>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</si>
  <si>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</si>
  <si>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</si>
  <si>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</si>
  <si>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</si>
  <si>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</si>
  <si>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</si>
  <si>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</si>
  <si>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</si>
  <si>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</si>
  <si>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</si>
  <si>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</si>
  <si>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</si>
  <si>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</si>
  <si>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</si>
  <si>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03 - SERTÃO DE ITAPARICA</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</si>
  <si>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</si>
  <si>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</si>
  <si>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</si>
  <si>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</si>
  <si>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</si>
  <si>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</si>
  <si>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</si>
  <si>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</si>
  <si>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</si>
  <si>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</si>
  <si>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</si>
  <si>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</si>
  <si>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</si>
  <si>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</si>
  <si>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</si>
  <si>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</si>
  <si>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</si>
  <si>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</si>
  <si>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</si>
  <si>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</si>
  <si>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</si>
  <si>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</si>
  <si>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</si>
  <si>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</si>
  <si>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</si>
  <si>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</si>
  <si>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</si>
  <si>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</si>
  <si>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</si>
  <si>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</si>
  <si>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</si>
  <si>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</si>
  <si>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</si>
  <si>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</si>
  <si>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</si>
  <si>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</si>
  <si>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</si>
  <si>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</si>
  <si>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</si>
  <si>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</si>
  <si>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</si>
  <si>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</si>
  <si>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</si>
  <si>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</si>
  <si>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</si>
  <si>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</si>
  <si>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</si>
  <si>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</si>
  <si>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</si>
  <si>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</si>
  <si>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</si>
  <si>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</si>
  <si>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</si>
  <si>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</si>
  <si>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</si>
  <si>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</si>
  <si>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</si>
  <si>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</si>
  <si>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</si>
  <si>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</si>
  <si>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</si>
  <si>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</si>
  <si>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</si>
  <si>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</si>
  <si>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</si>
  <si>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</si>
  <si>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</si>
  <si>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</si>
  <si>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</si>
  <si>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</si>
  <si>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</si>
  <si>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</si>
  <si>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</si>
  <si>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</si>
  <si>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</si>
  <si>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</si>
  <si>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</si>
  <si>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</si>
  <si>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</si>
  <si>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</si>
  <si>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</si>
  <si>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</si>
  <si>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</si>
  <si>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</si>
  <si>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</si>
  <si>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</si>
  <si>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</si>
  <si>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</si>
  <si>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</si>
  <si>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</si>
  <si>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</si>
  <si>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</si>
  <si>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</si>
  <si>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</si>
  <si>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</si>
  <si>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</si>
  <si>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</si>
  <si>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</si>
  <si>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</si>
  <si>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</si>
  <si>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</si>
  <si>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</si>
  <si>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</si>
  <si>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</si>
  <si>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</si>
  <si>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</si>
  <si>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</si>
  <si>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</si>
  <si>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</si>
  <si>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</si>
  <si>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</si>
  <si>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</si>
  <si>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</si>
  <si>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</si>
  <si>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</si>
  <si>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</si>
  <si>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</si>
  <si>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</si>
  <si>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</si>
  <si>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</si>
  <si>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</si>
  <si>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</si>
  <si>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</si>
  <si>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</si>
  <si>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</si>
  <si>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</si>
  <si>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</si>
  <si>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</si>
  <si>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</si>
  <si>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</si>
  <si>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</si>
  <si>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</si>
  <si>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</si>
  <si>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</si>
  <si>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</si>
  <si>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</si>
  <si>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</si>
  <si>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</si>
  <si>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</si>
  <si>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</si>
  <si>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</si>
  <si>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</si>
  <si>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</si>
  <si>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</si>
  <si>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</si>
  <si>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</si>
  <si>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</si>
  <si>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</si>
  <si>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</si>
  <si>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</si>
  <si>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</si>
  <si>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</si>
  <si>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</si>
  <si>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</si>
  <si>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</si>
  <si>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</si>
  <si>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</si>
  <si>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</si>
  <si>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</si>
  <si>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</si>
  <si>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</si>
  <si>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</si>
  <si>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</si>
  <si>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</si>
  <si>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</si>
  <si>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</si>
  <si>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</si>
  <si>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</si>
  <si>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</si>
  <si>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</si>
  <si>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</si>
  <si>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</si>
  <si>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</si>
  <si>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</si>
  <si>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</si>
  <si>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</si>
  <si>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</si>
  <si>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</si>
  <si>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</si>
  <si>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</si>
  <si>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</si>
  <si>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</si>
  <si>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</si>
  <si>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</si>
  <si>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</si>
  <si>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</si>
  <si>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</si>
  <si>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</si>
  <si>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</si>
  <si>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</si>
  <si>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</si>
  <si>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</si>
  <si>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</si>
  <si>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</si>
  <si>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</si>
  <si>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</si>
  <si>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</si>
  <si>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</si>
  <si>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</si>
  <si>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</si>
  <si>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</si>
  <si>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</si>
  <si>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</si>
  <si>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</si>
  <si>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</si>
  <si>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</si>
  <si>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</si>
  <si>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</si>
  <si>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</si>
  <si>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</si>
  <si>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</si>
  <si>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</si>
  <si>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</si>
  <si>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</si>
  <si>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</si>
  <si>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</si>
  <si>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</si>
  <si>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</si>
  <si>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</si>
  <si>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</si>
  <si>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</si>
  <si>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</si>
  <si>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</si>
  <si>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</si>
  <si>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</si>
  <si>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</si>
  <si>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</si>
  <si>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</si>
  <si>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</si>
  <si>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</si>
  <si>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</si>
  <si>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</si>
  <si>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</si>
  <si>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</si>
  <si>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</si>
  <si>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</si>
  <si>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</si>
  <si>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</si>
  <si>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</si>
  <si>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</si>
  <si>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</si>
  <si>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</si>
  <si>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</si>
  <si>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</si>
  <si>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</si>
  <si>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</si>
  <si>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</si>
  <si>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</si>
  <si>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</si>
  <si>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</si>
  <si>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</si>
  <si>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</si>
  <si>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</si>
  <si>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</si>
  <si>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</si>
  <si>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</si>
  <si>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</si>
  <si>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</si>
  <si>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</si>
  <si>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</si>
  <si>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</si>
  <si>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</si>
  <si>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</si>
  <si>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</si>
  <si>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</si>
  <si>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</si>
  <si>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</si>
  <si>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</si>
  <si>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</si>
  <si>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</si>
  <si>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</si>
  <si>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</si>
  <si>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</si>
  <si>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</si>
  <si>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</si>
  <si>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</si>
  <si>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</si>
  <si>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</si>
  <si>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</si>
  <si>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</si>
  <si>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</si>
  <si>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</si>
  <si>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</si>
  <si>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</si>
  <si>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</si>
  <si>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</si>
  <si>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</si>
  <si>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</si>
  <si>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</si>
  <si>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</si>
  <si>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</si>
  <si>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</si>
  <si>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</si>
  <si>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</si>
  <si>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</si>
  <si>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</si>
  <si>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</si>
  <si>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</si>
  <si>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</si>
  <si>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</si>
  <si>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</si>
  <si>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</si>
  <si>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</si>
  <si>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</si>
  <si>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</si>
  <si>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</si>
  <si>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</si>
  <si>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</si>
  <si>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</si>
  <si>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</si>
  <si>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</si>
  <si>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</si>
  <si>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</si>
  <si>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</si>
  <si>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</si>
  <si>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</si>
  <si>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</si>
  <si>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</si>
  <si>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</si>
  <si>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</si>
  <si>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</si>
  <si>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</si>
  <si>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</si>
  <si>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</si>
  <si>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</si>
  <si>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</si>
  <si>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</si>
  <si>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</si>
  <si>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</si>
  <si>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</si>
  <si>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</si>
  <si>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</si>
  <si>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</si>
  <si>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</si>
  <si>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</si>
  <si>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</si>
  <si>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</si>
  <si>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</si>
  <si>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</si>
  <si>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</si>
  <si>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</si>
  <si>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</si>
  <si>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</si>
  <si>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</si>
  <si>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</si>
  <si>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</si>
  <si>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</si>
  <si>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</si>
  <si>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</si>
  <si>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</si>
  <si>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</si>
  <si>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</si>
  <si>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</si>
  <si>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</si>
  <si>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</si>
  <si>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</si>
  <si>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</si>
  <si>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</si>
  <si>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</si>
  <si>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</si>
  <si>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</si>
  <si>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</si>
  <si>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</si>
  <si>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</si>
  <si>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</si>
  <si>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</si>
  <si>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</si>
  <si>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</si>
  <si>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</si>
  <si>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</si>
  <si>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</si>
  <si>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</si>
  <si>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</si>
  <si>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</si>
  <si>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</si>
  <si>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</si>
  <si>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</si>
  <si>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</si>
  <si>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</si>
  <si>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</si>
  <si>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</si>
  <si>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Localidade:</t>
  </si>
  <si>
    <t>Título:</t>
  </si>
  <si>
    <t>Matrícula:</t>
  </si>
  <si>
    <t>CREA/CAU:</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</si>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</sst>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1300480</xdr:colOff>
      <xdr:row>4</xdr:row>
      <xdr:rowOff>22860</xdr:rowOff>
    </xdr:from>
    <xdr:to>
      <xdr:col>13</xdr:col>
      <xdr:colOff>181133</xdr:colOff>
      <xdr:row>4</xdr:row>
      <xdr:rowOff>68579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15105" y="1556385"/>
          <a:ext cx="11148853" cy="45719"/>
        </a:xfrm>
        <a:prstGeom prst="rect">
          <a:avLst/>
        </a:prstGeom>
      </xdr:spPr>
    </xdr:pic>
    <xdr:clientData/>
  </xdr:twoCellAnchor>
  <xdr:twoCellAnchor editAs="oneCell">
    <xdr:from>
      <xdr:col>12</xdr:col>
      <xdr:colOff>558800</xdr:colOff>
      <xdr:row>2</xdr:row>
      <xdr:rowOff>478574</xdr:rowOff>
    </xdr:from>
    <xdr:to>
      <xdr:col>13</xdr:col>
      <xdr:colOff>516287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605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3_ITAPARICA-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3 SERTÃO ITAPARICA"/>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240646.05</v>
          </cell>
          <cell r="F3">
            <v>240646.05</v>
          </cell>
        </row>
        <row r="4">
          <cell r="A4" t="str">
            <v>CPU 002</v>
          </cell>
          <cell r="B4" t="str">
            <v>COMPOSIÇÃO</v>
          </cell>
          <cell r="C4" t="str">
            <v>MOBILIZAÇÃO DE MAQUINAS E EQUIPAMENTOS - PAVIMENTAÇÃO ASFÁLTICA, CAPEAMENTO E/OU RECAPEAMENTO</v>
          </cell>
          <cell r="D4" t="str">
            <v>UN</v>
          </cell>
          <cell r="E4">
            <v>13498.24</v>
          </cell>
          <cell r="F4">
            <v>13599.07</v>
          </cell>
        </row>
        <row r="5">
          <cell r="A5" t="str">
            <v>CPU 003</v>
          </cell>
          <cell r="B5" t="str">
            <v>COMPOSIÇÃO</v>
          </cell>
          <cell r="C5" t="str">
            <v>DESMOBILIZAÇÃO DE MAQUINAS E EQUIPAMENTOS - PAVIMENTAÇÃO ASFÁLTICA, CAPEAMENTO E/OU RECAPEAMENTO</v>
          </cell>
          <cell r="D5" t="str">
            <v>UN</v>
          </cell>
          <cell r="E5">
            <v>13498.24</v>
          </cell>
          <cell r="F5">
            <v>13599.07</v>
          </cell>
        </row>
        <row r="6">
          <cell r="A6" t="str">
            <v>CPU 004</v>
          </cell>
          <cell r="B6" t="str">
            <v>COMPOSIÇÃO</v>
          </cell>
          <cell r="C6" t="str">
            <v>MOBILIZAÇÃO DE MAQUINAS E EQUIPAMENTOS - PAVIMENTAÇÃO EM PARALELEPÍPEDO E/OU INTERTRAVADO</v>
          </cell>
          <cell r="D6" t="str">
            <v>UN</v>
          </cell>
          <cell r="E6">
            <v>256.95</v>
          </cell>
          <cell r="F6">
            <v>259.63</v>
          </cell>
        </row>
        <row r="7">
          <cell r="A7" t="str">
            <v>CPU 005</v>
          </cell>
          <cell r="B7" t="str">
            <v>COMPOSIÇÃO</v>
          </cell>
          <cell r="C7" t="str">
            <v>DESMOBILIZAÇÃO DE MAQUINAS E EQUIPAMENTOS - PAVIMENTAÇÃO EM PARALELEPÍPEDO E/OU INTERTRAVADO</v>
          </cell>
          <cell r="D7" t="str">
            <v>UN</v>
          </cell>
          <cell r="E7">
            <v>256.95</v>
          </cell>
          <cell r="F7">
            <v>259.63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478.86</v>
          </cell>
          <cell r="F10">
            <v>478.86</v>
          </cell>
        </row>
        <row r="11">
          <cell r="A11" t="str">
            <v>CPU 009</v>
          </cell>
          <cell r="B11" t="str">
            <v>COMPOSIÇÃO</v>
          </cell>
          <cell r="C11" t="str">
            <v>ADMINISTRAÇÃO LOCAL PARA PAVIMENTAÇÃO ASFÁLTICA (12 MESES)</v>
          </cell>
          <cell r="D11" t="str">
            <v>UN</v>
          </cell>
          <cell r="E11">
            <v>250177.85</v>
          </cell>
          <cell r="F11">
            <v>267929.09000000003</v>
          </cell>
        </row>
        <row r="12">
          <cell r="A12" t="str">
            <v>CPU 010</v>
          </cell>
          <cell r="B12" t="str">
            <v>COMPOSIÇÃO</v>
          </cell>
          <cell r="C12" t="str">
            <v>ADMINISTRAÇÃO LOCAL PARA PAVIMENTAÇÃO EM PEDRA GRANÍTICA (12 MESES)</v>
          </cell>
          <cell r="D12" t="str">
            <v>UN</v>
          </cell>
          <cell r="E12">
            <v>137456.39000000001</v>
          </cell>
          <cell r="F12">
            <v>150751.93</v>
          </cell>
        </row>
        <row r="13">
          <cell r="A13" t="str">
            <v>CPU 011</v>
          </cell>
          <cell r="B13" t="str">
            <v>COMPOSIÇÃO</v>
          </cell>
          <cell r="C13" t="str">
            <v>ADMINISTRAÇÃO LOCAL PARA PAVIMENTAÇÃO EM INTERTRAVADO (12 MESES)</v>
          </cell>
          <cell r="D13" t="str">
            <v>UN</v>
          </cell>
          <cell r="E13">
            <v>137456.39000000001</v>
          </cell>
          <cell r="F13">
            <v>150751.93</v>
          </cell>
        </row>
        <row r="14">
          <cell r="A14" t="str">
            <v>CPU 012</v>
          </cell>
          <cell r="B14" t="str">
            <v>COMPOSIÇÃO</v>
          </cell>
          <cell r="C14" t="str">
            <v>ADMINISTRAÇÃO LOCAL PARA PAVIMENTAÇÃO DE CAPEAMENTO E/OU RECAPEAMENTO (12 MESES)</v>
          </cell>
          <cell r="D14" t="str">
            <v>UN</v>
          </cell>
          <cell r="E14">
            <v>338936.34</v>
          </cell>
          <cell r="F14">
            <v>363529.28</v>
          </cell>
        </row>
        <row r="15">
          <cell r="A15" t="str">
            <v>CPU 013</v>
          </cell>
          <cell r="B15" t="str">
            <v>COMPOSIÇÃO</v>
          </cell>
          <cell r="C15" t="str">
            <v>MOBILIZAÇÃO DE MAQUINAS E EQUIPAMENTOS - CANTEIRO CENTRAL</v>
          </cell>
          <cell r="D15" t="str">
            <v>UN</v>
          </cell>
          <cell r="E15">
            <v>133954.32999999999</v>
          </cell>
          <cell r="F15">
            <v>134943.07</v>
          </cell>
        </row>
        <row r="16">
          <cell r="A16" t="str">
            <v>CPU 014</v>
          </cell>
          <cell r="B16" t="str">
            <v>COMPOSIÇÃO</v>
          </cell>
          <cell r="C16" t="str">
            <v>DESMOBILIZAÇÃO DE MAQUINAS E EQUIPAMENTOS - CANTEIRO CENTRAL</v>
          </cell>
          <cell r="D16" t="str">
            <v>UN</v>
          </cell>
          <cell r="E16">
            <v>133954.32999999999</v>
          </cell>
          <cell r="F16">
            <v>134943.07</v>
          </cell>
        </row>
        <row r="17">
          <cell r="A17" t="str">
            <v>CPU 015</v>
          </cell>
          <cell r="B17" t="str">
            <v>COMPOSIÇÃO</v>
          </cell>
          <cell r="C17" t="str">
            <v>TRANSPORTE DE ASFALTOS DILUÍDOS CM-30 PARA PAVIMENTAÇÃO ASFÁLTICA DA REFINARIA ATÉ A OBRA</v>
          </cell>
          <cell r="D17" t="str">
            <v>T</v>
          </cell>
          <cell r="E17">
            <v>2089.6999999999998</v>
          </cell>
          <cell r="F17">
            <v>2089.6999999999998</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478.86</v>
          </cell>
          <cell r="F20">
            <v>478.86</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row r="28">
          <cell r="D28">
            <v>0.24</v>
          </cell>
        </row>
      </sheetData>
      <sheetData sheetId="25">
        <row r="28">
          <cell r="D28">
            <v>0.2908</v>
          </cell>
        </row>
      </sheetData>
      <sheetData sheetId="26">
        <row r="28">
          <cell r="D28">
            <v>0.1696</v>
          </cell>
        </row>
      </sheetData>
      <sheetData sheetId="27">
        <row r="28">
          <cell r="D28">
            <v>0.21759999999999999</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6" zoomScale="75" zoomScaleNormal="85" zoomScaleSheetLayoutView="75" workbookViewId="0">
      <selection activeCell="G25" sqref="G25"/>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76.5"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0.2908</v>
      </c>
      <c r="P10" s="133"/>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0.21759999999999999</v>
      </c>
      <c r="P11" s="133"/>
    </row>
    <row r="12" spans="1:19" ht="16.5" customHeight="1" x14ac:dyDescent="0.25">
      <c r="A12" s="53" t="s">
        <v>13</v>
      </c>
      <c r="B12" s="54"/>
      <c r="C12" s="54"/>
      <c r="D12" s="55"/>
      <c r="E12" s="26"/>
      <c r="F12" s="26"/>
      <c r="G12" s="26"/>
      <c r="H12" s="27"/>
      <c r="I12" s="27"/>
      <c r="L12" s="52">
        <v>3</v>
      </c>
      <c r="M12" s="46" t="s">
        <v>14</v>
      </c>
      <c r="N12" s="46"/>
      <c r="O12" s="47"/>
      <c r="P12" s="133"/>
    </row>
    <row r="13" spans="1:19" ht="14.45" customHeight="1" x14ac:dyDescent="0.25">
      <c r="A13" s="48" t="s">
        <v>15</v>
      </c>
      <c r="B13" s="56">
        <f>[23]DADOS!$C$12</f>
        <v>45992</v>
      </c>
      <c r="C13" s="50" t="s">
        <v>16</v>
      </c>
      <c r="D13" s="57">
        <f>[23]DADOS!$E$12</f>
        <v>45931</v>
      </c>
      <c r="E13" s="58"/>
      <c r="F13" s="59"/>
      <c r="L13" s="52">
        <v>4</v>
      </c>
      <c r="M13" s="46" t="s">
        <v>17</v>
      </c>
      <c r="N13" s="46"/>
      <c r="O13" s="47"/>
      <c r="P13" s="133"/>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33"/>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34"/>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
        <v>39</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40</v>
      </c>
      <c r="B23" s="84"/>
      <c r="C23" s="85"/>
      <c r="D23" s="86"/>
      <c r="E23" s="2" t="s">
        <v>41</v>
      </c>
      <c r="F23" s="86"/>
      <c r="G23" s="87"/>
      <c r="H23" s="87"/>
      <c r="I23" s="86"/>
      <c r="J23" s="88"/>
      <c r="K23" s="86"/>
      <c r="L23" s="86"/>
      <c r="M23" s="86"/>
      <c r="N23" s="86"/>
      <c r="O23" s="89">
        <f>SUM(O24,O27,O29)</f>
        <v>921136.23</v>
      </c>
      <c r="P23" s="89">
        <f>SUM(P24,P27,P29)</f>
        <v>0</v>
      </c>
      <c r="Q23" s="21"/>
      <c r="V23" s="83"/>
      <c r="W23" s="83"/>
      <c r="X23" s="83"/>
      <c r="Y23" s="83"/>
      <c r="Z23" s="83"/>
      <c r="AA23" s="83"/>
      <c r="AB23" s="83"/>
      <c r="AC23" s="83"/>
    </row>
    <row r="24" spans="1:29" s="82" customFormat="1" x14ac:dyDescent="0.25">
      <c r="A24" s="90" t="s">
        <v>42</v>
      </c>
      <c r="B24" s="90"/>
      <c r="C24" s="91"/>
      <c r="D24" s="92"/>
      <c r="E24" s="3" t="s">
        <v>43</v>
      </c>
      <c r="F24" s="92"/>
      <c r="G24" s="93"/>
      <c r="H24" s="93"/>
      <c r="I24" s="92"/>
      <c r="J24" s="94"/>
      <c r="K24" s="92"/>
      <c r="L24" s="92"/>
      <c r="M24" s="92"/>
      <c r="N24" s="92"/>
      <c r="O24" s="95">
        <f>SUM(O25:O26)</f>
        <v>575319.75</v>
      </c>
      <c r="P24" s="95">
        <f>SUM(P25:P26)</f>
        <v>0</v>
      </c>
      <c r="Q24" s="21"/>
      <c r="V24" s="83"/>
      <c r="W24" s="83"/>
      <c r="X24" s="83"/>
      <c r="Y24" s="83"/>
      <c r="Z24" s="83"/>
      <c r="AA24" s="83"/>
      <c r="AB24" s="83"/>
      <c r="AC24" s="83"/>
    </row>
    <row r="25" spans="1:29" s="82" customFormat="1" x14ac:dyDescent="0.25">
      <c r="A25" s="50" t="s">
        <v>44</v>
      </c>
      <c r="B25" s="96" t="str">
        <f>IFERROR(VLOOKUP(C25,'[23]SINAPI DEZEMBRO'!$A:$F,6,FALSE),IFERROR(VLOOKUP(C25,'[23]BANCO DE DADOS'!$A$3:$F$10542,2,FALSE),""))</f>
        <v>COMPOSIÇÃO</v>
      </c>
      <c r="C25" s="97" t="s">
        <v>45</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0.2908</v>
      </c>
      <c r="J25" s="6">
        <f>IFERROR(VLOOKUP(C25,'[23]SINAPI DEZEMBRO'!$A:$E,4,FALSE),IFERROR(VLOOKUP(C25,'[23]BANCO DE DADOS'!$A$3:$F$10542,5,FALSE),""))</f>
        <v>240646.05</v>
      </c>
      <c r="K25" s="7">
        <f>IF($G25="","",TRUNC((J25*I25)+J25,2))</f>
        <v>310625.91999999998</v>
      </c>
      <c r="L25" s="101">
        <f>IF($H25="","",IF($H25=1,$P$10,IF($H25=2,$P$11,IF($H25=3,$P$12,IF($H25=4,$P$13,IF($H25=5,$P$14,IF($H25=6,$P$15)))))))</f>
        <v>0</v>
      </c>
      <c r="M25" s="130"/>
      <c r="N25" s="7">
        <f>IF($G25="","",TRUNC((M25*L25)+M25,2))</f>
        <v>0</v>
      </c>
      <c r="O25" s="7">
        <f>IF($G25="","",TRUNC(K25*G25,2))</f>
        <v>310625.91999999998</v>
      </c>
      <c r="P25" s="7">
        <f>IF($G25="","",TRUNC(N25*G25,2))</f>
        <v>0</v>
      </c>
      <c r="Q25" s="21" t="e">
        <f>P25/P24</f>
        <v>#DIV/0!</v>
      </c>
      <c r="V25" s="83"/>
      <c r="W25" s="83"/>
      <c r="X25" s="83"/>
      <c r="Y25" s="83"/>
      <c r="Z25" s="83"/>
      <c r="AA25" s="83"/>
      <c r="AB25" s="83"/>
      <c r="AC25" s="83"/>
    </row>
    <row r="26" spans="1:29" s="82" customFormat="1" x14ac:dyDescent="0.25">
      <c r="A26" s="50" t="s">
        <v>46</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0.2908</v>
      </c>
      <c r="J26" s="6">
        <f>IFERROR(VLOOKUP(C26,'[23]SINAPI DEZEMBRO'!$A:$E,4,FALSE),IFERROR(VLOOKUP(C26,'[23]BANCO DE DADOS'!$A$3:$F$10542,5,FALSE),""))</f>
        <v>205061.85</v>
      </c>
      <c r="K26" s="7">
        <f>IF($G26="","",TRUNC((J26*I26)+J26,2))</f>
        <v>264693.83</v>
      </c>
      <c r="L26" s="101">
        <f>IF($H26="","",IF($H26=1,$P$10,IF($H26=2,$P$11,IF($H26=3,$P$12,IF($H26=4,$P$13,IF($H26=5,$P$14,IF($H26=6,$P$15)))))))</f>
        <v>0</v>
      </c>
      <c r="M26" s="130"/>
      <c r="N26" s="7">
        <f>IF($G26="","",TRUNC((M26*L26)+M26,2))</f>
        <v>0</v>
      </c>
      <c r="O26" s="7">
        <f>IF($G26="","",TRUNC(K26*G26,2))</f>
        <v>264693.83</v>
      </c>
      <c r="P26" s="7">
        <f>IF($G26="","",TRUNC(N26*G26,2))</f>
        <v>0</v>
      </c>
      <c r="Q26" s="21" t="e">
        <f>P26/P25</f>
        <v>#DIV/0!</v>
      </c>
      <c r="V26" s="83"/>
      <c r="W26" s="83"/>
      <c r="X26" s="83"/>
      <c r="Y26" s="83"/>
      <c r="Z26" s="83"/>
      <c r="AA26" s="83"/>
      <c r="AB26" s="83"/>
      <c r="AC26" s="83"/>
    </row>
    <row r="27" spans="1:29" s="82" customFormat="1" x14ac:dyDescent="0.25">
      <c r="A27" s="90" t="s">
        <v>47</v>
      </c>
      <c r="B27" s="90"/>
      <c r="C27" s="91"/>
      <c r="D27" s="92"/>
      <c r="E27" s="3" t="s">
        <v>48</v>
      </c>
      <c r="F27" s="92"/>
      <c r="G27" s="93"/>
      <c r="H27" s="92"/>
      <c r="I27" s="92"/>
      <c r="J27" s="94"/>
      <c r="K27" s="92"/>
      <c r="L27" s="92"/>
      <c r="M27" s="131"/>
      <c r="N27" s="92"/>
      <c r="O27" s="95">
        <f>SUM(O28)</f>
        <v>172908.24</v>
      </c>
      <c r="P27" s="95">
        <f>SUM(P28)</f>
        <v>0</v>
      </c>
      <c r="Q27" s="21"/>
      <c r="V27" s="83"/>
      <c r="W27" s="83"/>
      <c r="X27" s="83"/>
      <c r="Y27" s="83"/>
      <c r="Z27" s="83"/>
      <c r="AA27" s="83"/>
      <c r="AB27" s="83"/>
      <c r="AC27" s="83"/>
    </row>
    <row r="28" spans="1:29" s="82" customFormat="1" x14ac:dyDescent="0.25">
      <c r="A28" s="50" t="s">
        <v>49</v>
      </c>
      <c r="B28" s="96" t="str">
        <f>IFERROR(VLOOKUP(C28,'[23]SINAPI DEZEMBRO'!$A:$F,6,FALSE),IFERROR(VLOOKUP(C28,'[23]BANCO DE DADOS'!$A$3:$F$10542,2,FALSE),""))</f>
        <v>COMPOSIÇÃO</v>
      </c>
      <c r="C28" s="97" t="s">
        <v>50</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0.2908</v>
      </c>
      <c r="J28" s="6">
        <f>IFERROR(VLOOKUP(C28,'[23]SINAPI DEZEMBRO'!$A:$E,4,FALSE),IFERROR(VLOOKUP(C28,'[23]BANCO DE DADOS'!$A$3:$F$10542,5,FALSE),""))</f>
        <v>133954.32999999999</v>
      </c>
      <c r="K28" s="7">
        <f>IF($G28="","",TRUNC((J28*I28)+J28,2))</f>
        <v>172908.24</v>
      </c>
      <c r="L28" s="101">
        <f>IF($H28="","",IF($H28=1,$P$10,IF($H28=2,$P$11,IF($H28=3,$P$12,IF($H28=4,$P$13,IF($H28=5,$P$14,IF($H28=6,$P$15)))))))</f>
        <v>0</v>
      </c>
      <c r="M28" s="130"/>
      <c r="N28" s="7">
        <f>IF($G28="","",TRUNC((M28*L28)+M28,2))</f>
        <v>0</v>
      </c>
      <c r="O28" s="7">
        <f>IF($G28="","",TRUNC(K28*G28,2))</f>
        <v>172908.24</v>
      </c>
      <c r="P28" s="7">
        <f>IF($G28="","",TRUNC(N28*G28,2))</f>
        <v>0</v>
      </c>
      <c r="Q28" s="21" t="e">
        <f>P28/P27</f>
        <v>#DIV/0!</v>
      </c>
      <c r="V28" s="83"/>
      <c r="W28" s="83"/>
      <c r="X28" s="83"/>
      <c r="Y28" s="83"/>
      <c r="Z28" s="83"/>
      <c r="AA28" s="83"/>
      <c r="AB28" s="83"/>
      <c r="AC28" s="83"/>
    </row>
    <row r="29" spans="1:29" s="82" customFormat="1" x14ac:dyDescent="0.25">
      <c r="A29" s="90" t="s">
        <v>51</v>
      </c>
      <c r="B29" s="90"/>
      <c r="C29" s="91"/>
      <c r="D29" s="92"/>
      <c r="E29" s="3" t="s">
        <v>52</v>
      </c>
      <c r="F29" s="92"/>
      <c r="G29" s="93"/>
      <c r="H29" s="92"/>
      <c r="I29" s="92"/>
      <c r="J29" s="94"/>
      <c r="K29" s="92"/>
      <c r="L29" s="92"/>
      <c r="M29" s="131"/>
      <c r="N29" s="92"/>
      <c r="O29" s="95">
        <f>SUM(O30)</f>
        <v>172908.24</v>
      </c>
      <c r="P29" s="95">
        <f>SUM(P30)</f>
        <v>0</v>
      </c>
      <c r="Q29" s="21"/>
      <c r="V29" s="83"/>
      <c r="W29" s="83"/>
      <c r="X29" s="83"/>
      <c r="Y29" s="83"/>
      <c r="Z29" s="83"/>
      <c r="AA29" s="83"/>
      <c r="AB29" s="83"/>
      <c r="AC29" s="83"/>
    </row>
    <row r="30" spans="1:29" s="82" customFormat="1" x14ac:dyDescent="0.25">
      <c r="A30" s="50" t="s">
        <v>53</v>
      </c>
      <c r="B30" s="96" t="str">
        <f>IFERROR(VLOOKUP(C30,'[23]SINAPI DEZEMBRO'!$A:$F,6,FALSE),IFERROR(VLOOKUP(C30,'[23]BANCO DE DADOS'!$A$3:$F$10542,2,FALSE),""))</f>
        <v>COMPOSIÇÃO</v>
      </c>
      <c r="C30" s="97" t="s">
        <v>54</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0.2908</v>
      </c>
      <c r="J30" s="6">
        <f>IFERROR(VLOOKUP(C30,'[23]SINAPI DEZEMBRO'!$A:$E,4,FALSE),IFERROR(VLOOKUP(C30,'[23]BANCO DE DADOS'!$A$3:$F$10542,5,FALSE),""))</f>
        <v>133954.32999999999</v>
      </c>
      <c r="K30" s="7">
        <f>IF($G30="","",TRUNC((J30*I30)+J30,2))</f>
        <v>172908.24</v>
      </c>
      <c r="L30" s="101">
        <f>IF($H30="","",IF($H30=1,$P$10,IF($H30=2,$P$11,IF($H30=3,$P$12,IF($H30=4,$P$13,IF($H30=5,$P$14,IF($H30=6,$P$15)))))))</f>
        <v>0</v>
      </c>
      <c r="M30" s="130"/>
      <c r="N30" s="7">
        <f>IF($G30="","",TRUNC((M30*L30)+M30,2))</f>
        <v>0</v>
      </c>
      <c r="O30" s="7">
        <f>IF($G30="","",TRUNC(K30*G30,2))</f>
        <v>172908.24</v>
      </c>
      <c r="P30" s="7">
        <f>IF($G30="","",TRUNC(N30*G30,2))</f>
        <v>0</v>
      </c>
      <c r="Q30" s="21" t="e">
        <f>P30/P29</f>
        <v>#DIV/0!</v>
      </c>
      <c r="V30" s="83"/>
      <c r="W30" s="83"/>
      <c r="X30" s="83"/>
      <c r="Y30" s="83"/>
      <c r="Z30" s="83"/>
      <c r="AA30" s="83"/>
      <c r="AB30" s="83"/>
      <c r="AC30" s="83"/>
    </row>
    <row r="31" spans="1:29" s="82" customFormat="1" x14ac:dyDescent="0.25">
      <c r="A31" s="84" t="s">
        <v>55</v>
      </c>
      <c r="B31" s="84"/>
      <c r="C31" s="85"/>
      <c r="D31" s="86"/>
      <c r="E31" s="9" t="s">
        <v>56</v>
      </c>
      <c r="F31" s="86"/>
      <c r="G31" s="87"/>
      <c r="H31" s="86"/>
      <c r="I31" s="86"/>
      <c r="J31" s="88"/>
      <c r="K31" s="86"/>
      <c r="L31" s="86"/>
      <c r="M31" s="132"/>
      <c r="N31" s="86"/>
      <c r="O31" s="89">
        <f>SUM(O32,O34,O40,O42,O44,O53,O69,O78,O101,O111,O116)</f>
        <v>3290564.87</v>
      </c>
      <c r="P31" s="89">
        <f>SUM(P32,P34,P40,P42,P44,P53,P69,P78,P101,P111,P116)</f>
        <v>0</v>
      </c>
      <c r="Q31" s="21"/>
      <c r="V31" s="83"/>
      <c r="W31" s="83"/>
      <c r="X31" s="83"/>
      <c r="Y31" s="83"/>
      <c r="Z31" s="83"/>
      <c r="AA31" s="83"/>
      <c r="AB31" s="83"/>
      <c r="AC31" s="83"/>
    </row>
    <row r="32" spans="1:29" s="82" customFormat="1" x14ac:dyDescent="0.25">
      <c r="A32" s="90" t="s">
        <v>57</v>
      </c>
      <c r="B32" s="90"/>
      <c r="C32" s="91"/>
      <c r="D32" s="92"/>
      <c r="E32" s="3" t="s">
        <v>58</v>
      </c>
      <c r="F32" s="92"/>
      <c r="G32" s="93"/>
      <c r="H32" s="92"/>
      <c r="I32" s="92"/>
      <c r="J32" s="94"/>
      <c r="K32" s="92"/>
      <c r="L32" s="92"/>
      <c r="M32" s="131"/>
      <c r="N32" s="92"/>
      <c r="O32" s="95">
        <f>O33</f>
        <v>322929.56</v>
      </c>
      <c r="P32" s="95">
        <f>P33</f>
        <v>0</v>
      </c>
      <c r="Q32" s="21"/>
      <c r="V32" s="83"/>
      <c r="W32" s="83"/>
      <c r="X32" s="83"/>
      <c r="Y32" s="83"/>
      <c r="Z32" s="83"/>
      <c r="AA32" s="83"/>
      <c r="AB32" s="83"/>
      <c r="AC32" s="83"/>
    </row>
    <row r="33" spans="1:22" x14ac:dyDescent="0.25">
      <c r="A33" s="50" t="s">
        <v>59</v>
      </c>
      <c r="B33" s="96" t="str">
        <f>IFERROR(VLOOKUP(C33,'[23]SINAPI DEZEMBRO'!$A:$F,6,FALSE),IFERROR(VLOOKUP(C33,'[23]BANCO DE DADOS'!$A$3:$F$10542,2,FALSE),""))</f>
        <v>COMPOSIÇÃO</v>
      </c>
      <c r="C33" s="97" t="s">
        <v>60</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0.2908</v>
      </c>
      <c r="J33" s="6">
        <f>IFERROR(VLOOKUP(C33,'[23]SINAPI DEZEMBRO'!$A:$E,4,FALSE),IFERROR(VLOOKUP(C33,'[23]BANCO DE DADOS'!$A$3:$F$10542,5,FALSE),""))</f>
        <v>250177.85</v>
      </c>
      <c r="K33" s="7">
        <f>IF($G33="","",TRUNC((J33*I33)+J33,2))</f>
        <v>322929.56</v>
      </c>
      <c r="L33" s="101">
        <f>IF($H33="","",IF($H33=1,$P$10,IF($H33=2,$P$11,IF($H33=3,$P$12,IF($H33=4,$P$13,IF($H33=5,$P$14,IF($H33=6,$P$15)))))))</f>
        <v>0</v>
      </c>
      <c r="M33" s="130"/>
      <c r="N33" s="7">
        <f>IF($G33="","",TRUNC((M33*L33)+M33,2))</f>
        <v>0</v>
      </c>
      <c r="O33" s="7">
        <f>IF($G33="","",TRUNC(K33*G33,2))</f>
        <v>322929.56</v>
      </c>
      <c r="P33" s="7">
        <f>IF($G33="","",TRUNC(N33*G33,2))</f>
        <v>0</v>
      </c>
      <c r="Q33" s="21" t="e">
        <f>P33/P32</f>
        <v>#DIV/0!</v>
      </c>
      <c r="R33" s="21">
        <f>O33/O31</f>
        <v>9.8100000000000007E-2</v>
      </c>
      <c r="S33" s="21" t="e">
        <f>P33/P31</f>
        <v>#DIV/0!</v>
      </c>
      <c r="T33" s="23"/>
      <c r="U33" s="23"/>
      <c r="V33" s="102"/>
    </row>
    <row r="34" spans="1:22" x14ac:dyDescent="0.25">
      <c r="A34" s="90" t="s">
        <v>61</v>
      </c>
      <c r="B34" s="90"/>
      <c r="C34" s="91"/>
      <c r="D34" s="92"/>
      <c r="E34" s="3" t="s">
        <v>62</v>
      </c>
      <c r="F34" s="92"/>
      <c r="G34" s="93"/>
      <c r="H34" s="92"/>
      <c r="I34" s="92"/>
      <c r="J34" s="94"/>
      <c r="K34" s="92"/>
      <c r="L34" s="92"/>
      <c r="M34" s="131"/>
      <c r="N34" s="92"/>
      <c r="O34" s="95">
        <f>SUM(O35:O39)</f>
        <v>231079.41</v>
      </c>
      <c r="P34" s="95">
        <f>SUM(P35:P39)</f>
        <v>0</v>
      </c>
      <c r="R34" s="23"/>
      <c r="S34" s="23"/>
      <c r="T34" s="23"/>
      <c r="U34" s="23"/>
      <c r="V34" s="102"/>
    </row>
    <row r="35" spans="1:22" ht="33" x14ac:dyDescent="0.25">
      <c r="A35" s="50" t="s">
        <v>63</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147.41999999999999</v>
      </c>
      <c r="H35" s="100">
        <v>1</v>
      </c>
      <c r="I35" s="101">
        <f>IF($H35="","",IF($H35=1,$O$10,IF($H35=2,$O$11,IF($H35=3,$O$12,IF($H35=4,$O$13,IF($H35=5,$O$14,IF($H35=6,$O$15)))))))</f>
        <v>0.2908</v>
      </c>
      <c r="J35" s="6">
        <f>IFERROR(VLOOKUP(C35,'[23]SINAPI DEZEMBRO'!$A:$E,4,FALSE),IFERROR(VLOOKUP(C35,'[23]BANCO DE DADOS'!$A$3:$F$10542,5,FALSE),""))</f>
        <v>464.96</v>
      </c>
      <c r="K35" s="7">
        <f>IF($G35="","",TRUNC((J35*I35)+J35,2))</f>
        <v>600.16999999999996</v>
      </c>
      <c r="L35" s="101">
        <f>IF($H35="","",IF($H35=1,$P$10,IF($H35=2,$P$11,IF($H35=3,$P$12,IF($H35=4,$P$13,IF($H35=5,$P$14,IF($H35=6,$P$15)))))))</f>
        <v>0</v>
      </c>
      <c r="M35" s="130"/>
      <c r="N35" s="7">
        <f>IF($G35="","",TRUNC((M35*L35)+M35,2))</f>
        <v>0</v>
      </c>
      <c r="O35" s="7">
        <f>IF($G35="","",TRUNC(K35*G35,2))</f>
        <v>88477.06</v>
      </c>
      <c r="P35" s="7">
        <f>IF($G35="","",TRUNC(N35*G35,2))</f>
        <v>0</v>
      </c>
      <c r="Q35" s="21" t="e">
        <f>P35/$P$34</f>
        <v>#DIV/0!</v>
      </c>
      <c r="R35" s="23"/>
      <c r="S35" s="23"/>
      <c r="V35" s="102"/>
    </row>
    <row r="36" spans="1:22" ht="50.25" customHeight="1" x14ac:dyDescent="0.25">
      <c r="A36" s="50" t="s">
        <v>64</v>
      </c>
      <c r="B36" s="96" t="str">
        <f>IFERROR(VLOOKUP(C36,'[23]SINAPI DEZEMBRO'!$A:$F,6,FALSE),IFERROR(VLOOKUP(C36,'[23]BANCO DE DADOS'!$A$3:$F$10542,2,FALSE),""))</f>
        <v>COMPESA 2024.2</v>
      </c>
      <c r="C36" s="97" t="s">
        <v>65</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0.2908</v>
      </c>
      <c r="J36" s="6">
        <f>IFERROR(VLOOKUP(C36,'[23]SINAPI DEZEMBRO'!$A:$E,4,FALSE),IFERROR(VLOOKUP(C36,'[23]BANCO DE DADOS'!$A$3:$F$10542,5,FALSE),""))</f>
        <v>4181.8900000000003</v>
      </c>
      <c r="K36" s="7">
        <f>IF($G36="","",TRUNC((J36*I36)+J36,2))</f>
        <v>5397.98</v>
      </c>
      <c r="L36" s="101">
        <f>IF($H36="","",IF($H36=1,$P$10,IF($H36=2,$P$11,IF($H36=3,$P$12,IF($H36=4,$P$13,IF($H36=5,$P$14,IF($H36=6,$P$15)))))))</f>
        <v>0</v>
      </c>
      <c r="M36" s="130"/>
      <c r="N36" s="7">
        <f>IF($G36="","",TRUNC((M36*L36)+M36,2))</f>
        <v>0</v>
      </c>
      <c r="O36" s="7">
        <f>IF($G36="","",TRUNC(K36*G36,2))</f>
        <v>118755.56</v>
      </c>
      <c r="P36" s="7">
        <f>IF($G36="","",TRUNC(N36*G36,2))</f>
        <v>0</v>
      </c>
      <c r="Q36" s="21" t="e">
        <f t="shared" ref="Q36:Q38" si="0">P36/$P$34</f>
        <v>#DIV/0!</v>
      </c>
      <c r="V36" s="102"/>
    </row>
    <row r="37" spans="1:22" ht="30" customHeight="1" x14ac:dyDescent="0.25">
      <c r="A37" s="50" t="s">
        <v>66</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30"/>
      <c r="N37" s="7">
        <f>IF($G37="","",TRUNC((M37*L37)+M37,2))</f>
        <v>0</v>
      </c>
      <c r="O37" s="7">
        <f>IF($G37="","",TRUNC(K37*G37,2))</f>
        <v>22916.52</v>
      </c>
      <c r="P37" s="7">
        <f>IF($G37="","",TRUNC(N37*G37,2))</f>
        <v>0</v>
      </c>
      <c r="Q37" s="21" t="e">
        <f t="shared" si="0"/>
        <v>#DIV/0!</v>
      </c>
      <c r="V37" s="102"/>
    </row>
    <row r="38" spans="1:22" ht="30" customHeight="1" x14ac:dyDescent="0.25">
      <c r="A38" s="50" t="s">
        <v>67</v>
      </c>
      <c r="B38" s="96" t="str">
        <f>IFERROR(VLOOKUP(C38,'[23]SINAPI DEZEMBRO'!$A:$F,6,FALSE),IFERROR(VLOOKUP(C38,'[23]BANCO DE DADOS'!$A$3:$F$10542,2,FALSE),""))</f>
        <v>COMPESA 2024.2</v>
      </c>
      <c r="C38" s="97" t="s">
        <v>68</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11</v>
      </c>
      <c r="H38" s="100">
        <v>1</v>
      </c>
      <c r="I38" s="101">
        <f>IF($H38="","",IF($H38=1,$O$10,IF($H38=2,$O$11,IF($H38=3,$O$12,IF($H38=4,$O$13,IF($H38=5,$O$14,IF($H38=6,$O$15)))))))</f>
        <v>0.2908</v>
      </c>
      <c r="J38" s="6">
        <f>IFERROR(VLOOKUP(C38,'[23]SINAPI DEZEMBRO'!$A:$E,4,FALSE),IFERROR(VLOOKUP(C38,'[23]BANCO DE DADOS'!$A$3:$F$10542,5,FALSE),""))</f>
        <v>19.66</v>
      </c>
      <c r="K38" s="7">
        <f>IF($G38="","",TRUNC((J38*I38)+J38,2))</f>
        <v>25.37</v>
      </c>
      <c r="L38" s="101">
        <f>IF($H38="","",IF($H38=1,$P$10,IF($H38=2,$P$11,IF($H38=3,$P$12,IF($H38=4,$P$13,IF($H38=5,$P$14,IF($H38=6,$P$15)))))))</f>
        <v>0</v>
      </c>
      <c r="M38" s="130"/>
      <c r="N38" s="7">
        <f>IF($G38="","",TRUNC((M38*L38)+M38,2))</f>
        <v>0</v>
      </c>
      <c r="O38" s="7">
        <f>IF($G38="","",TRUNC(K38*G38,2))</f>
        <v>279.07</v>
      </c>
      <c r="P38" s="7">
        <f>IF($G38="","",TRUNC(N38*G38,2))</f>
        <v>0</v>
      </c>
      <c r="Q38" s="21" t="e">
        <f t="shared" si="0"/>
        <v>#DIV/0!</v>
      </c>
      <c r="V38" s="102"/>
    </row>
    <row r="39" spans="1:22" ht="34.5" customHeight="1" x14ac:dyDescent="0.25">
      <c r="A39" s="50" t="s">
        <v>69</v>
      </c>
      <c r="B39" s="96" t="str">
        <f>IFERROR(VLOOKUP(C39,'[23]SINAPI DEZEMBRO'!$A:$F,6,FALSE),IFERROR(VLOOKUP(C39,'[23]BANCO DE DADOS'!$A$3:$F$10542,2,FALSE),""))</f>
        <v>COMPESA 2024.2</v>
      </c>
      <c r="C39" s="97" t="s">
        <v>70</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11</v>
      </c>
      <c r="H39" s="100">
        <v>1</v>
      </c>
      <c r="I39" s="101">
        <f>IF($H39="","",IF($H39=1,$O$10,IF($H39=2,$O$11,IF($H39=3,$O$12,IF($H39=4,$O$13,IF($H39=5,$O$14,IF($H39=6,$O$15)))))))</f>
        <v>0.2908</v>
      </c>
      <c r="J39" s="6">
        <f>IFERROR(VLOOKUP(C39,'[23]SINAPI DEZEMBRO'!$A:$E,4,FALSE),IFERROR(VLOOKUP(C39,'[23]BANCO DE DADOS'!$A$3:$F$10542,5,FALSE),""))</f>
        <v>45.87</v>
      </c>
      <c r="K39" s="7">
        <f>IF($G39="","",TRUNC((J39*I39)+J39,2))</f>
        <v>59.2</v>
      </c>
      <c r="L39" s="101">
        <f>IF($H39="","",IF($H39=1,$P$10,IF($H39=2,$P$11,IF($H39=3,$P$12,IF($H39=4,$P$13,IF($H39=5,$P$14,IF($H39=6,$P$15)))))))</f>
        <v>0</v>
      </c>
      <c r="M39" s="130"/>
      <c r="N39" s="7">
        <f>IF($G39="","",TRUNC((M39*L39)+M39,2))</f>
        <v>0</v>
      </c>
      <c r="O39" s="7">
        <f>IF($G39="","",TRUNC(K39*G39,2))</f>
        <v>651.20000000000005</v>
      </c>
      <c r="P39" s="7">
        <f>IF($G39="","",TRUNC(N39*G39,2))</f>
        <v>0</v>
      </c>
      <c r="Q39" s="21" t="e">
        <f>P39/$P$34</f>
        <v>#DIV/0!</v>
      </c>
      <c r="V39" s="102"/>
    </row>
    <row r="40" spans="1:22" x14ac:dyDescent="0.25">
      <c r="A40" s="90" t="s">
        <v>71</v>
      </c>
      <c r="B40" s="90"/>
      <c r="C40" s="91"/>
      <c r="D40" s="92"/>
      <c r="E40" s="3" t="s">
        <v>48</v>
      </c>
      <c r="F40" s="92"/>
      <c r="G40" s="93"/>
      <c r="H40" s="92"/>
      <c r="I40" s="92"/>
      <c r="J40" s="94"/>
      <c r="K40" s="92"/>
      <c r="L40" s="92"/>
      <c r="M40" s="131"/>
      <c r="N40" s="92"/>
      <c r="O40" s="95">
        <f>SUM(O41:O41)</f>
        <v>104541.12</v>
      </c>
      <c r="P40" s="95">
        <f>SUM(P41:P41)</f>
        <v>0</v>
      </c>
      <c r="V40" s="102"/>
    </row>
    <row r="41" spans="1:22" ht="35.25" customHeight="1" x14ac:dyDescent="0.25">
      <c r="A41" s="50" t="s">
        <v>72</v>
      </c>
      <c r="B41" s="96" t="str">
        <f>IFERROR(VLOOKUP(C41,'[23]SINAPI DEZEMBRO'!$A:$F,6,FALSE),IFERROR(VLOOKUP(C41,'[23]BANCO DE DADOS'!$A$3:$F$10542,2,FALSE),""))</f>
        <v>COMPOSIÇÃO</v>
      </c>
      <c r="C41" s="97" t="s">
        <v>73</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6</v>
      </c>
      <c r="H41" s="100">
        <v>1</v>
      </c>
      <c r="I41" s="101">
        <f>IF($H41="","",IF($H41=1,$O$10,IF($H41=2,$O$11,IF($H41=3,$O$12,IF($H41=4,$O$13,IF($H41=5,$O$14,IF($H41=6,$O$15)))))))</f>
        <v>0.2908</v>
      </c>
      <c r="J41" s="6">
        <f>IFERROR(VLOOKUP(C41,'[23]SINAPI DEZEMBRO'!$A:$E,4,FALSE),IFERROR(VLOOKUP(C41,'[23]BANCO DE DADOS'!$A$3:$F$10542,5,FALSE),""))</f>
        <v>13498.24</v>
      </c>
      <c r="K41" s="7">
        <f>IF($G41="","",TRUNC((J41*I41)+J41,2))</f>
        <v>17423.52</v>
      </c>
      <c r="L41" s="101">
        <f>IF($H41="","",IF($H41=1,$P$10,IF($H41=2,$P$11,IF($H41=3,$P$12,IF($H41=4,$P$13,IF($H41=5,$P$14,IF($H41=6,$P$15)))))))</f>
        <v>0</v>
      </c>
      <c r="M41" s="130"/>
      <c r="N41" s="7">
        <f>IF($G41="","",TRUNC((M41*L41)+M41,2))</f>
        <v>0</v>
      </c>
      <c r="O41" s="7">
        <f>IF($G41="","",TRUNC(K41*G41,2))</f>
        <v>104541.12</v>
      </c>
      <c r="P41" s="7">
        <f>IF($G41="","",TRUNC(N41*G41,2))</f>
        <v>0</v>
      </c>
      <c r="Q41" s="21" t="e">
        <f>P41/P40</f>
        <v>#DIV/0!</v>
      </c>
      <c r="V41" s="102"/>
    </row>
    <row r="42" spans="1:22" x14ac:dyDescent="0.25">
      <c r="A42" s="90" t="s">
        <v>74</v>
      </c>
      <c r="B42" s="90"/>
      <c r="C42" s="91"/>
      <c r="D42" s="92"/>
      <c r="E42" s="3" t="s">
        <v>52</v>
      </c>
      <c r="F42" s="92"/>
      <c r="G42" s="93"/>
      <c r="H42" s="92"/>
      <c r="I42" s="92"/>
      <c r="J42" s="94"/>
      <c r="K42" s="92"/>
      <c r="L42" s="92"/>
      <c r="M42" s="131"/>
      <c r="N42" s="92"/>
      <c r="O42" s="95">
        <f>SUM(O43:O43)</f>
        <v>104541.12</v>
      </c>
      <c r="P42" s="95">
        <f>SUM(P43:P43)</f>
        <v>0</v>
      </c>
      <c r="V42" s="102"/>
    </row>
    <row r="43" spans="1:22" ht="33" x14ac:dyDescent="0.25">
      <c r="A43" s="50" t="s">
        <v>75</v>
      </c>
      <c r="B43" s="96" t="str">
        <f>IFERROR(VLOOKUP(C43,'[23]SINAPI DEZEMBRO'!$A:$F,6,FALSE),IFERROR(VLOOKUP(C43,'[23]BANCO DE DADOS'!$A$3:$F$10542,2,FALSE),""))</f>
        <v>COMPOSIÇÃO</v>
      </c>
      <c r="C43" s="97" t="s">
        <v>76</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6</v>
      </c>
      <c r="H43" s="100">
        <v>1</v>
      </c>
      <c r="I43" s="101">
        <f>IF($H43="","",IF($H43=1,$O$10,IF($H43=2,$O$11,IF($H43=3,$O$12,IF($H43=4,$O$13,IF($H43=5,$O$14,IF($H43=6,$O$15)))))))</f>
        <v>0.2908</v>
      </c>
      <c r="J43" s="6">
        <f>IFERROR(VLOOKUP(C43,'[23]SINAPI DEZEMBRO'!$A:$E,4,FALSE),IFERROR(VLOOKUP(C43,'[23]BANCO DE DADOS'!$A$3:$F$10542,5,FALSE),""))</f>
        <v>13498.24</v>
      </c>
      <c r="K43" s="7">
        <f>IF($G43="","",TRUNC((J43*I43)+J43,2))</f>
        <v>17423.52</v>
      </c>
      <c r="L43" s="101">
        <f>IF($H43="","",IF($H43=1,$P$10,IF($H43=2,$P$11,IF($H43=3,$P$12,IF($H43=4,$P$13,IF($H43=5,$P$14,IF($H43=6,$P$15)))))))</f>
        <v>0</v>
      </c>
      <c r="M43" s="130"/>
      <c r="N43" s="7">
        <f>IF($G43="","",TRUNC((M43*L43)+M43,2))</f>
        <v>0</v>
      </c>
      <c r="O43" s="7">
        <f>IF($G43="","",TRUNC(K43*G43,2))</f>
        <v>104541.12</v>
      </c>
      <c r="P43" s="7">
        <f>IF($G43="","",TRUNC(N43*G43,2))</f>
        <v>0</v>
      </c>
      <c r="Q43" s="21" t="e">
        <f>P43/P42</f>
        <v>#DIV/0!</v>
      </c>
      <c r="V43" s="102"/>
    </row>
    <row r="44" spans="1:22" x14ac:dyDescent="0.25">
      <c r="A44" s="90" t="s">
        <v>77</v>
      </c>
      <c r="B44" s="90"/>
      <c r="C44" s="91"/>
      <c r="D44" s="92"/>
      <c r="E44" s="3" t="s">
        <v>78</v>
      </c>
      <c r="F44" s="92"/>
      <c r="G44" s="93"/>
      <c r="H44" s="92"/>
      <c r="I44" s="92"/>
      <c r="J44" s="94"/>
      <c r="K44" s="92"/>
      <c r="L44" s="92"/>
      <c r="M44" s="131"/>
      <c r="N44" s="92"/>
      <c r="O44" s="95">
        <f>SUM(O45:O52)</f>
        <v>174151.28</v>
      </c>
      <c r="P44" s="95">
        <f>SUM(P45:P52)</f>
        <v>0</v>
      </c>
      <c r="V44" s="102"/>
    </row>
    <row r="45" spans="1:22" ht="49.5" x14ac:dyDescent="0.25">
      <c r="A45" s="50" t="s">
        <v>79</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1559.39</v>
      </c>
      <c r="H45" s="100">
        <v>1</v>
      </c>
      <c r="I45" s="101">
        <f t="shared" ref="I45:I52" si="1">IF($H45="","",IF($H45=1,$O$10,IF($H45=2,$O$11,IF($H45=3,$O$12,IF($H45=4,$O$13,IF($H45=5,$O$14,IF($H45=6,$O$15)))))))</f>
        <v>0.2908</v>
      </c>
      <c r="J45" s="6">
        <f>IFERROR(VLOOKUP(C45,'[23]SINAPI DEZEMBRO'!$A:$E,4,FALSE),IFERROR(VLOOKUP(C45,'[23]BANCO DE DADOS'!$A$3:$F$10542,5,FALSE),""))</f>
        <v>8.41</v>
      </c>
      <c r="K45" s="7">
        <f t="shared" ref="K45:K52" si="2">IF($G45="","",TRUNC((J45*I45)+J45,2))</f>
        <v>10.85</v>
      </c>
      <c r="L45" s="101">
        <f t="shared" ref="L45:L52" si="3">IF($H45="","",IF($H45=1,$P$10,IF($H45=2,$P$11,IF($H45=3,$P$12,IF($H45=4,$P$13,IF($H45=5,$P$14,IF($H45=6,$P$15)))))))</f>
        <v>0</v>
      </c>
      <c r="M45" s="130"/>
      <c r="N45" s="7">
        <f t="shared" ref="N45:N52" si="4">IF($G45="","",TRUNC((M45*L45)+M45,2))</f>
        <v>0</v>
      </c>
      <c r="O45" s="7">
        <f t="shared" ref="O45:O52" si="5">IF($G45="","",TRUNC(K45*G45,2))</f>
        <v>16919.38</v>
      </c>
      <c r="P45" s="7">
        <f t="shared" ref="P45:P52" si="6">IF($G45="","",TRUNC(N45*G45,2))</f>
        <v>0</v>
      </c>
      <c r="Q45" s="21" t="e">
        <f>P45/$P$44</f>
        <v>#DIV/0!</v>
      </c>
      <c r="V45" s="102"/>
    </row>
    <row r="46" spans="1:22" x14ac:dyDescent="0.25">
      <c r="A46" s="50" t="s">
        <v>80</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1559.39</v>
      </c>
      <c r="H46" s="100">
        <v>1</v>
      </c>
      <c r="I46" s="101">
        <f t="shared" si="1"/>
        <v>0.2908</v>
      </c>
      <c r="J46" s="6">
        <f>IFERROR(VLOOKUP(C46,'[23]SINAPI DEZEMBRO'!$A:$E,4,FALSE),IFERROR(VLOOKUP(C46,'[23]BANCO DE DADOS'!$A$3:$F$10542,5,FALSE),""))</f>
        <v>2.69</v>
      </c>
      <c r="K46" s="7">
        <f t="shared" si="2"/>
        <v>3.47</v>
      </c>
      <c r="L46" s="101">
        <f t="shared" si="3"/>
        <v>0</v>
      </c>
      <c r="M46" s="130"/>
      <c r="N46" s="7">
        <f t="shared" si="4"/>
        <v>0</v>
      </c>
      <c r="O46" s="7">
        <f t="shared" si="5"/>
        <v>5411.08</v>
      </c>
      <c r="P46" s="7">
        <f t="shared" si="6"/>
        <v>0</v>
      </c>
      <c r="Q46" s="21" t="e">
        <f t="shared" ref="Q46:Q52" si="7">P46/$P$44</f>
        <v>#DIV/0!</v>
      </c>
      <c r="V46" s="102"/>
    </row>
    <row r="47" spans="1:22" ht="33" x14ac:dyDescent="0.25">
      <c r="A47" s="50" t="s">
        <v>81</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108.68</v>
      </c>
      <c r="H47" s="100">
        <v>1</v>
      </c>
      <c r="I47" s="101">
        <f t="shared" si="1"/>
        <v>0.2908</v>
      </c>
      <c r="J47" s="6">
        <f>IFERROR(VLOOKUP(C47,'[23]SINAPI DEZEMBRO'!$A:$E,4,FALSE),IFERROR(VLOOKUP(C47,'[23]BANCO DE DADOS'!$A$3:$F$10542,5,FALSE),""))</f>
        <v>15.23</v>
      </c>
      <c r="K47" s="7">
        <f t="shared" si="2"/>
        <v>19.649999999999999</v>
      </c>
      <c r="L47" s="101">
        <f t="shared" si="3"/>
        <v>0</v>
      </c>
      <c r="M47" s="130"/>
      <c r="N47" s="7">
        <f t="shared" si="4"/>
        <v>0</v>
      </c>
      <c r="O47" s="7">
        <f t="shared" si="5"/>
        <v>2135.56</v>
      </c>
      <c r="P47" s="7">
        <f t="shared" si="6"/>
        <v>0</v>
      </c>
      <c r="Q47" s="21" t="e">
        <f t="shared" si="7"/>
        <v>#DIV/0!</v>
      </c>
      <c r="V47" s="102"/>
    </row>
    <row r="48" spans="1:22" ht="49.5" x14ac:dyDescent="0.25">
      <c r="A48" s="50" t="s">
        <v>82</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10395.99</v>
      </c>
      <c r="H48" s="100">
        <v>1</v>
      </c>
      <c r="I48" s="101">
        <f t="shared" si="1"/>
        <v>0.2908</v>
      </c>
      <c r="J48" s="6">
        <f>IFERROR(VLOOKUP(C48,'[23]SINAPI DEZEMBRO'!$A:$E,4,FALSE),IFERROR(VLOOKUP(C48,'[23]BANCO DE DADOS'!$A$3:$F$10542,5,FALSE),""))</f>
        <v>0.65</v>
      </c>
      <c r="K48" s="7">
        <f t="shared" si="2"/>
        <v>0.83</v>
      </c>
      <c r="L48" s="101">
        <f t="shared" si="3"/>
        <v>0</v>
      </c>
      <c r="M48" s="130"/>
      <c r="N48" s="7">
        <f t="shared" si="4"/>
        <v>0</v>
      </c>
      <c r="O48" s="7">
        <f t="shared" si="5"/>
        <v>8628.67</v>
      </c>
      <c r="P48" s="7">
        <f t="shared" si="6"/>
        <v>0</v>
      </c>
      <c r="Q48" s="21" t="e">
        <f t="shared" si="7"/>
        <v>#DIV/0!</v>
      </c>
      <c r="V48" s="102"/>
    </row>
    <row r="49" spans="1:22" ht="49.5" x14ac:dyDescent="0.25">
      <c r="A49" s="50" t="s">
        <v>83</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2702.95</v>
      </c>
      <c r="H49" s="100">
        <v>1</v>
      </c>
      <c r="I49" s="101">
        <f t="shared" si="1"/>
        <v>0.2908</v>
      </c>
      <c r="J49" s="6">
        <f>IFERROR(VLOOKUP(C49,'[23]SINAPI DEZEMBRO'!$A:$E,4,FALSE),IFERROR(VLOOKUP(C49,'[23]BANCO DE DADOS'!$A$3:$F$10542,5,FALSE),""))</f>
        <v>6.66</v>
      </c>
      <c r="K49" s="7">
        <f t="shared" si="2"/>
        <v>8.59</v>
      </c>
      <c r="L49" s="101">
        <f t="shared" si="3"/>
        <v>0</v>
      </c>
      <c r="M49" s="130"/>
      <c r="N49" s="7">
        <f t="shared" si="4"/>
        <v>0</v>
      </c>
      <c r="O49" s="7">
        <f t="shared" si="5"/>
        <v>23218.34</v>
      </c>
      <c r="P49" s="7">
        <f t="shared" si="6"/>
        <v>0</v>
      </c>
      <c r="Q49" s="21" t="e">
        <f t="shared" si="7"/>
        <v>#DIV/0!</v>
      </c>
      <c r="V49" s="102"/>
    </row>
    <row r="50" spans="1:22" ht="33" x14ac:dyDescent="0.25">
      <c r="A50" s="50" t="s">
        <v>84</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40544.25</v>
      </c>
      <c r="H50" s="100">
        <v>1</v>
      </c>
      <c r="I50" s="101">
        <f t="shared" si="1"/>
        <v>0.2908</v>
      </c>
      <c r="J50" s="6">
        <f>IFERROR(VLOOKUP(C50,'[23]SINAPI DEZEMBRO'!$A:$E,4,FALSE),IFERROR(VLOOKUP(C50,'[23]BANCO DE DADOS'!$A$3:$F$10542,5,FALSE),""))</f>
        <v>2.16</v>
      </c>
      <c r="K50" s="7">
        <f t="shared" si="2"/>
        <v>2.78</v>
      </c>
      <c r="L50" s="101">
        <f t="shared" si="3"/>
        <v>0</v>
      </c>
      <c r="M50" s="130"/>
      <c r="N50" s="7">
        <f t="shared" si="4"/>
        <v>0</v>
      </c>
      <c r="O50" s="7">
        <f t="shared" si="5"/>
        <v>112713.01</v>
      </c>
      <c r="P50" s="7">
        <f t="shared" si="6"/>
        <v>0</v>
      </c>
      <c r="Q50" s="21" t="e">
        <f t="shared" si="7"/>
        <v>#DIV/0!</v>
      </c>
      <c r="V50" s="102"/>
    </row>
    <row r="51" spans="1:22" ht="33" x14ac:dyDescent="0.25">
      <c r="A51" s="50" t="s">
        <v>85</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1</v>
      </c>
      <c r="H51" s="100">
        <v>1</v>
      </c>
      <c r="I51" s="101">
        <f t="shared" si="1"/>
        <v>0.2908</v>
      </c>
      <c r="J51" s="6">
        <f>IFERROR(VLOOKUP(C51,'[23]SINAPI DEZEMBRO'!$A:$E,4,FALSE),IFERROR(VLOOKUP(C51,'[23]BANCO DE DADOS'!$A$3:$F$10542,5,FALSE),""))</f>
        <v>106.85</v>
      </c>
      <c r="K51" s="7">
        <f t="shared" si="2"/>
        <v>137.91999999999999</v>
      </c>
      <c r="L51" s="101">
        <f t="shared" si="3"/>
        <v>0</v>
      </c>
      <c r="M51" s="130"/>
      <c r="N51" s="7">
        <f t="shared" si="4"/>
        <v>0</v>
      </c>
      <c r="O51" s="7">
        <f t="shared" si="5"/>
        <v>137.91999999999999</v>
      </c>
      <c r="P51" s="7">
        <f t="shared" si="6"/>
        <v>0</v>
      </c>
      <c r="Q51" s="21" t="e">
        <f t="shared" si="7"/>
        <v>#DIV/0!</v>
      </c>
      <c r="V51" s="102"/>
    </row>
    <row r="52" spans="1:22" x14ac:dyDescent="0.25">
      <c r="A52" s="50" t="s">
        <v>86</v>
      </c>
      <c r="B52" s="96" t="str">
        <f>IFERROR(VLOOKUP(C52,'[23]SINAPI DEZEMBRO'!$A:$F,6,FALSE),IFERROR(VLOOKUP(C52,'[23]BANCO DE DADOS'!$A$3:$F$10542,2,FALSE),""))</f>
        <v>COMPOSIÇÃO</v>
      </c>
      <c r="C52" s="97" t="s">
        <v>87</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108.68</v>
      </c>
      <c r="H52" s="100">
        <v>5</v>
      </c>
      <c r="I52" s="101">
        <f t="shared" si="1"/>
        <v>0.184</v>
      </c>
      <c r="J52" s="6">
        <f>IFERROR(VLOOKUP(C52,'[23]SINAPI DEZEMBRO'!$A:$E,4,FALSE),IFERROR(VLOOKUP(C52,'[23]BANCO DE DADOS'!$A$3:$F$10542,5,FALSE),""))</f>
        <v>38.76</v>
      </c>
      <c r="K52" s="7">
        <f t="shared" si="2"/>
        <v>45.89</v>
      </c>
      <c r="L52" s="101">
        <f t="shared" si="3"/>
        <v>0</v>
      </c>
      <c r="M52" s="130"/>
      <c r="N52" s="7">
        <f t="shared" si="4"/>
        <v>0</v>
      </c>
      <c r="O52" s="7">
        <f t="shared" si="5"/>
        <v>4987.32</v>
      </c>
      <c r="P52" s="7">
        <f t="shared" si="6"/>
        <v>0</v>
      </c>
      <c r="Q52" s="21" t="e">
        <f t="shared" si="7"/>
        <v>#DIV/0!</v>
      </c>
      <c r="V52" s="102"/>
    </row>
    <row r="53" spans="1:22" x14ac:dyDescent="0.25">
      <c r="A53" s="90" t="s">
        <v>88</v>
      </c>
      <c r="B53" s="90"/>
      <c r="C53" s="91"/>
      <c r="D53" s="92"/>
      <c r="E53" s="3" t="s">
        <v>89</v>
      </c>
      <c r="F53" s="92"/>
      <c r="G53" s="93"/>
      <c r="H53" s="92"/>
      <c r="I53" s="92"/>
      <c r="J53" s="94"/>
      <c r="K53" s="92"/>
      <c r="L53" s="92"/>
      <c r="M53" s="131"/>
      <c r="N53" s="92"/>
      <c r="O53" s="95">
        <f>SUM(O54:O68)</f>
        <v>1193735.6599999999</v>
      </c>
      <c r="P53" s="95">
        <f>SUM(P54:P68)</f>
        <v>0</v>
      </c>
      <c r="V53" s="102"/>
    </row>
    <row r="54" spans="1:22" ht="49.5" x14ac:dyDescent="0.25">
      <c r="A54" s="50" t="s">
        <v>90</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10395.99</v>
      </c>
      <c r="H54" s="100">
        <v>1</v>
      </c>
      <c r="I54" s="101">
        <f t="shared" ref="I54:I68" si="8">IF($H54="","",IF($H54=1,$O$10,IF($H54=2,$O$11,IF($H54=3,$O$12,IF($H54=4,$O$13,IF($H54=5,$O$14,IF($H54=6,$O$15)))))))</f>
        <v>0.2908</v>
      </c>
      <c r="J54" s="6">
        <f>IFERROR(VLOOKUP(C54,'[23]SINAPI DEZEMBRO'!$A:$E,4,FALSE),IFERROR(VLOOKUP(C54,'[23]BANCO DE DADOS'!$A$3:$F$10542,5,FALSE),""))</f>
        <v>2.69</v>
      </c>
      <c r="K54" s="7">
        <f t="shared" ref="K54:K68" si="9">IF($G54="","",TRUNC((J54*I54)+J54,2))</f>
        <v>3.47</v>
      </c>
      <c r="L54" s="101">
        <f t="shared" ref="L54:L68" si="10">IF($H54="","",IF($H54=1,$P$10,IF($H54=2,$P$11,IF($H54=3,$P$12,IF($H54=4,$P$13,IF($H54=5,$P$14,IF($H54=6,$P$15)))))))</f>
        <v>0</v>
      </c>
      <c r="M54" s="130"/>
      <c r="N54" s="7">
        <f t="shared" ref="N54:N68" si="11">IF($G54="","",TRUNC((M54*L54)+M54,2))</f>
        <v>0</v>
      </c>
      <c r="O54" s="7">
        <f t="shared" ref="O54:O68" si="12">IF($G54="","",TRUNC(K54*G54,2))</f>
        <v>36074.080000000002</v>
      </c>
      <c r="P54" s="7">
        <f t="shared" ref="P54:P68" si="13">IF($G54="","",TRUNC(N54*G54,2))</f>
        <v>0</v>
      </c>
      <c r="Q54" s="21" t="e">
        <f>P54/$P$53</f>
        <v>#DIV/0!</v>
      </c>
      <c r="R54" s="21"/>
      <c r="V54" s="102"/>
    </row>
    <row r="55" spans="1:22" ht="49.5" x14ac:dyDescent="0.25">
      <c r="A55" s="50" t="s">
        <v>91</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1039.5899999999999</v>
      </c>
      <c r="H55" s="100">
        <v>1</v>
      </c>
      <c r="I55" s="101">
        <f t="shared" si="8"/>
        <v>0.2908</v>
      </c>
      <c r="J55" s="6">
        <f>IFERROR(VLOOKUP(C55,'[23]SINAPI DEZEMBRO'!$A:$E,4,FALSE),IFERROR(VLOOKUP(C55,'[23]BANCO DE DADOS'!$A$3:$F$10542,5,FALSE),""))</f>
        <v>174.98</v>
      </c>
      <c r="K55" s="7">
        <f t="shared" si="9"/>
        <v>225.86</v>
      </c>
      <c r="L55" s="101">
        <f t="shared" si="10"/>
        <v>0</v>
      </c>
      <c r="M55" s="130"/>
      <c r="N55" s="7">
        <f t="shared" si="11"/>
        <v>0</v>
      </c>
      <c r="O55" s="7">
        <f t="shared" si="12"/>
        <v>234801.79</v>
      </c>
      <c r="P55" s="7">
        <f t="shared" si="13"/>
        <v>0</v>
      </c>
      <c r="Q55" s="21" t="e">
        <f t="shared" ref="Q55:Q68" si="14">P55/$P$53</f>
        <v>#DIV/0!</v>
      </c>
      <c r="R55" s="21"/>
      <c r="V55" s="102"/>
    </row>
    <row r="56" spans="1:22" ht="33" x14ac:dyDescent="0.25">
      <c r="A56" s="50" t="s">
        <v>92</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543.41999999999996</v>
      </c>
      <c r="H56" s="100">
        <v>1</v>
      </c>
      <c r="I56" s="101">
        <f t="shared" si="8"/>
        <v>0.2908</v>
      </c>
      <c r="J56" s="6">
        <f>IFERROR(VLOOKUP(C56,'[23]SINAPI DEZEMBRO'!$A:$E,4,FALSE),IFERROR(VLOOKUP(C56,'[23]BANCO DE DADOS'!$A$3:$F$10542,5,FALSE),""))</f>
        <v>60.81</v>
      </c>
      <c r="K56" s="7">
        <f t="shared" si="9"/>
        <v>78.489999999999995</v>
      </c>
      <c r="L56" s="101">
        <f t="shared" si="10"/>
        <v>0</v>
      </c>
      <c r="M56" s="130"/>
      <c r="N56" s="7">
        <f t="shared" si="11"/>
        <v>0</v>
      </c>
      <c r="O56" s="7">
        <f t="shared" si="12"/>
        <v>42653.03</v>
      </c>
      <c r="P56" s="7">
        <f t="shared" si="13"/>
        <v>0</v>
      </c>
      <c r="Q56" s="21" t="e">
        <f t="shared" si="14"/>
        <v>#DIV/0!</v>
      </c>
      <c r="R56" s="21"/>
      <c r="V56" s="102"/>
    </row>
    <row r="57" spans="1:22" x14ac:dyDescent="0.25">
      <c r="A57" s="50" t="s">
        <v>93</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6300.6</v>
      </c>
      <c r="H57" s="100">
        <v>1</v>
      </c>
      <c r="I57" s="101">
        <f t="shared" si="8"/>
        <v>0.2908</v>
      </c>
      <c r="J57" s="6">
        <f>IFERROR(VLOOKUP(C57,'[23]SINAPI DEZEMBRO'!$A:$E,4,FALSE),IFERROR(VLOOKUP(C57,'[23]BANCO DE DADOS'!$A$3:$F$10542,5,FALSE),""))</f>
        <v>7.07</v>
      </c>
      <c r="K57" s="7">
        <f t="shared" si="9"/>
        <v>9.1199999999999992</v>
      </c>
      <c r="L57" s="101">
        <f t="shared" si="10"/>
        <v>0</v>
      </c>
      <c r="M57" s="130"/>
      <c r="N57" s="7">
        <f t="shared" si="11"/>
        <v>0</v>
      </c>
      <c r="O57" s="7">
        <f t="shared" si="12"/>
        <v>57461.47</v>
      </c>
      <c r="P57" s="7">
        <f t="shared" si="13"/>
        <v>0</v>
      </c>
      <c r="Q57" s="21" t="e">
        <f t="shared" si="14"/>
        <v>#DIV/0!</v>
      </c>
      <c r="R57" s="21"/>
      <c r="V57" s="102"/>
    </row>
    <row r="58" spans="1:22" x14ac:dyDescent="0.25">
      <c r="A58" s="50" t="s">
        <v>94</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6300.6</v>
      </c>
      <c r="H58" s="100">
        <v>1</v>
      </c>
      <c r="I58" s="101">
        <f t="shared" si="8"/>
        <v>0.2908</v>
      </c>
      <c r="J58" s="6">
        <f>IFERROR(VLOOKUP(C58,'[23]SINAPI DEZEMBRO'!$A:$E,4,FALSE),IFERROR(VLOOKUP(C58,'[23]BANCO DE DADOS'!$A$3:$F$10542,5,FALSE),""))</f>
        <v>1.72</v>
      </c>
      <c r="K58" s="7">
        <f t="shared" si="9"/>
        <v>2.2200000000000002</v>
      </c>
      <c r="L58" s="101">
        <f t="shared" si="10"/>
        <v>0</v>
      </c>
      <c r="M58" s="130"/>
      <c r="N58" s="7">
        <f t="shared" si="11"/>
        <v>0</v>
      </c>
      <c r="O58" s="7">
        <f t="shared" si="12"/>
        <v>13987.33</v>
      </c>
      <c r="P58" s="7">
        <f t="shared" si="13"/>
        <v>0</v>
      </c>
      <c r="Q58" s="21" t="e">
        <f t="shared" si="14"/>
        <v>#DIV/0!</v>
      </c>
      <c r="R58" s="21"/>
      <c r="V58" s="102"/>
    </row>
    <row r="59" spans="1:22" x14ac:dyDescent="0.25">
      <c r="A59" s="50" t="s">
        <v>95</v>
      </c>
      <c r="B59" s="96" t="str">
        <f>IFERROR(VLOOKUP(C59,'[23]SINAPI DEZEMBRO'!$A:$F,6,FALSE),IFERROR(VLOOKUP(C59,'[23]BANCO DE DADOS'!$A$3:$F$10542,2,FALSE),""))</f>
        <v>COMPOSIÇÃO</v>
      </c>
      <c r="C59" s="97" t="s">
        <v>96</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804.83</v>
      </c>
      <c r="H59" s="100">
        <v>1</v>
      </c>
      <c r="I59" s="101">
        <f t="shared" si="8"/>
        <v>0.2908</v>
      </c>
      <c r="J59" s="6">
        <f>IFERROR(VLOOKUP(C59,'[23]SINAPI DEZEMBRO'!$A:$E,4,FALSE),IFERROR(VLOOKUP(C59,'[23]BANCO DE DADOS'!$A$3:$F$10542,5,FALSE),""))</f>
        <v>385.32</v>
      </c>
      <c r="K59" s="7">
        <f t="shared" si="9"/>
        <v>497.37</v>
      </c>
      <c r="L59" s="101">
        <f t="shared" si="10"/>
        <v>0</v>
      </c>
      <c r="M59" s="130"/>
      <c r="N59" s="7">
        <f t="shared" si="11"/>
        <v>0</v>
      </c>
      <c r="O59" s="7">
        <f t="shared" si="12"/>
        <v>400298.29</v>
      </c>
      <c r="P59" s="7">
        <f t="shared" si="13"/>
        <v>0</v>
      </c>
      <c r="Q59" s="21" t="e">
        <f t="shared" si="14"/>
        <v>#DIV/0!</v>
      </c>
      <c r="R59" s="21"/>
      <c r="V59" s="102"/>
    </row>
    <row r="60" spans="1:22" ht="33" x14ac:dyDescent="0.25">
      <c r="A60" s="50" t="s">
        <v>97</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315.02999999999997</v>
      </c>
      <c r="H60" s="100">
        <v>1</v>
      </c>
      <c r="I60" s="101">
        <f t="shared" si="8"/>
        <v>0.2908</v>
      </c>
      <c r="J60" s="6">
        <f>IFERROR(VLOOKUP(C60,'[23]SINAPI DEZEMBRO'!$A:$E,4,FALSE),IFERROR(VLOOKUP(C60,'[23]BANCO DE DADOS'!$A$3:$F$10542,5,FALSE),""))</f>
        <v>10.42</v>
      </c>
      <c r="K60" s="7">
        <f t="shared" si="9"/>
        <v>13.45</v>
      </c>
      <c r="L60" s="101">
        <f t="shared" si="10"/>
        <v>0</v>
      </c>
      <c r="M60" s="130"/>
      <c r="N60" s="7">
        <f t="shared" si="11"/>
        <v>0</v>
      </c>
      <c r="O60" s="7">
        <f t="shared" si="12"/>
        <v>4237.1499999999996</v>
      </c>
      <c r="P60" s="7">
        <f t="shared" si="13"/>
        <v>0</v>
      </c>
      <c r="Q60" s="21" t="e">
        <f t="shared" si="14"/>
        <v>#DIV/0!</v>
      </c>
      <c r="R60" s="21"/>
      <c r="V60" s="102"/>
    </row>
    <row r="61" spans="1:22" ht="49.5" x14ac:dyDescent="0.25">
      <c r="A61" s="50" t="s">
        <v>98</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1691.69</v>
      </c>
      <c r="H61" s="100">
        <v>1</v>
      </c>
      <c r="I61" s="101">
        <f t="shared" si="8"/>
        <v>0.2908</v>
      </c>
      <c r="J61" s="6">
        <f>IFERROR(VLOOKUP(C61,'[23]SINAPI DEZEMBRO'!$A:$E,4,FALSE),IFERROR(VLOOKUP(C61,'[23]BANCO DE DADOS'!$A$3:$F$10542,5,FALSE),""))</f>
        <v>8.4700000000000006</v>
      </c>
      <c r="K61" s="7">
        <f t="shared" si="9"/>
        <v>10.93</v>
      </c>
      <c r="L61" s="101">
        <f t="shared" si="10"/>
        <v>0</v>
      </c>
      <c r="M61" s="130"/>
      <c r="N61" s="7">
        <f t="shared" si="11"/>
        <v>0</v>
      </c>
      <c r="O61" s="7">
        <f t="shared" si="12"/>
        <v>18490.169999999998</v>
      </c>
      <c r="P61" s="7">
        <f t="shared" si="13"/>
        <v>0</v>
      </c>
      <c r="Q61" s="21" t="e">
        <f t="shared" si="14"/>
        <v>#DIV/0!</v>
      </c>
      <c r="R61" s="21"/>
      <c r="V61" s="102"/>
    </row>
    <row r="62" spans="1:22" ht="49.5" x14ac:dyDescent="0.25">
      <c r="A62" s="50" t="s">
        <v>99</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329890.73</v>
      </c>
      <c r="H62" s="100">
        <v>1</v>
      </c>
      <c r="I62" s="101">
        <f t="shared" si="8"/>
        <v>0.2908</v>
      </c>
      <c r="J62" s="6">
        <f>IFERROR(VLOOKUP(C62,'[23]SINAPI DEZEMBRO'!$A:$E,4,FALSE),IFERROR(VLOOKUP(C62,'[23]BANCO DE DADOS'!$A$3:$F$10542,5,FALSE),""))</f>
        <v>0.56999999999999995</v>
      </c>
      <c r="K62" s="7">
        <f t="shared" si="9"/>
        <v>0.73</v>
      </c>
      <c r="L62" s="101">
        <f t="shared" si="10"/>
        <v>0</v>
      </c>
      <c r="M62" s="130"/>
      <c r="N62" s="7">
        <f t="shared" si="11"/>
        <v>0</v>
      </c>
      <c r="O62" s="7">
        <f t="shared" si="12"/>
        <v>240820.23</v>
      </c>
      <c r="P62" s="7">
        <f t="shared" si="13"/>
        <v>0</v>
      </c>
      <c r="Q62" s="21" t="e">
        <f t="shared" si="14"/>
        <v>#DIV/0!</v>
      </c>
      <c r="R62" s="21"/>
      <c r="V62" s="102"/>
    </row>
    <row r="63" spans="1:22" ht="33" x14ac:dyDescent="0.25">
      <c r="A63" s="50" t="s">
        <v>100</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36654.519999999997</v>
      </c>
      <c r="H63" s="100">
        <v>1</v>
      </c>
      <c r="I63" s="101">
        <f t="shared" si="8"/>
        <v>0.2908</v>
      </c>
      <c r="J63" s="6">
        <f>IFERROR(VLOOKUP(C63,'[23]SINAPI DEZEMBRO'!$A:$E,4,FALSE),IFERROR(VLOOKUP(C63,'[23]BANCO DE DADOS'!$A$3:$F$10542,5,FALSE),""))</f>
        <v>1.46</v>
      </c>
      <c r="K63" s="7">
        <f t="shared" si="9"/>
        <v>1.88</v>
      </c>
      <c r="L63" s="101">
        <f t="shared" si="10"/>
        <v>0</v>
      </c>
      <c r="M63" s="130"/>
      <c r="N63" s="7">
        <f t="shared" si="11"/>
        <v>0</v>
      </c>
      <c r="O63" s="7">
        <f t="shared" si="12"/>
        <v>68910.490000000005</v>
      </c>
      <c r="P63" s="7">
        <f t="shared" si="13"/>
        <v>0</v>
      </c>
      <c r="Q63" s="21" t="e">
        <f t="shared" si="14"/>
        <v>#DIV/0!</v>
      </c>
      <c r="R63" s="21"/>
      <c r="V63" s="102"/>
    </row>
    <row r="64" spans="1:22" ht="49.5" x14ac:dyDescent="0.25">
      <c r="A64" s="50" t="s">
        <v>101</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552.02</v>
      </c>
      <c r="H64" s="100">
        <v>1</v>
      </c>
      <c r="I64" s="101">
        <f t="shared" si="8"/>
        <v>0.2908</v>
      </c>
      <c r="J64" s="6">
        <f>IFERROR(VLOOKUP(C64,'[23]SINAPI DEZEMBRO'!$A:$E,4,FALSE),IFERROR(VLOOKUP(C64,'[23]BANCO DE DADOS'!$A$3:$F$10542,5,FALSE),""))</f>
        <v>0.74</v>
      </c>
      <c r="K64" s="7">
        <f t="shared" si="9"/>
        <v>0.95</v>
      </c>
      <c r="L64" s="101">
        <f t="shared" si="10"/>
        <v>0</v>
      </c>
      <c r="M64" s="130"/>
      <c r="N64" s="7">
        <f t="shared" si="11"/>
        <v>0</v>
      </c>
      <c r="O64" s="7">
        <f t="shared" si="12"/>
        <v>524.41</v>
      </c>
      <c r="P64" s="7">
        <f t="shared" si="13"/>
        <v>0</v>
      </c>
      <c r="Q64" s="21" t="e">
        <f t="shared" si="14"/>
        <v>#DIV/0!</v>
      </c>
      <c r="R64" s="21"/>
      <c r="V64" s="102"/>
    </row>
    <row r="65" spans="1:22" ht="33" x14ac:dyDescent="0.25">
      <c r="A65" s="50" t="s">
        <v>102</v>
      </c>
      <c r="B65" s="96" t="str">
        <f>IFERROR(VLOOKUP(C65,'[23]SINAPI DEZEMBRO'!$A:$F,6,FALSE),IFERROR(VLOOKUP(C65,'[23]BANCO DE DADOS'!$A$3:$F$10542,2,FALSE),""))</f>
        <v>COMPOSIÇÃO</v>
      </c>
      <c r="C65" s="97" t="s">
        <v>103</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2.83</v>
      </c>
      <c r="H65" s="100">
        <v>2</v>
      </c>
      <c r="I65" s="101">
        <f t="shared" si="8"/>
        <v>0.21759999999999999</v>
      </c>
      <c r="J65" s="6">
        <f>IFERROR(VLOOKUP(C65,'[23]SINAPI DEZEMBRO'!$A:$E,4,FALSE),IFERROR(VLOOKUP(C65,'[23]BANCO DE DADOS'!$A$3:$F$10542,5,FALSE),""))</f>
        <v>478.86</v>
      </c>
      <c r="K65" s="7">
        <f t="shared" si="9"/>
        <v>583.04999999999995</v>
      </c>
      <c r="L65" s="101">
        <f t="shared" si="10"/>
        <v>0</v>
      </c>
      <c r="M65" s="130"/>
      <c r="N65" s="7">
        <f t="shared" si="11"/>
        <v>0</v>
      </c>
      <c r="O65" s="7">
        <f t="shared" si="12"/>
        <v>1650.03</v>
      </c>
      <c r="P65" s="7">
        <f t="shared" si="13"/>
        <v>0</v>
      </c>
      <c r="Q65" s="21" t="e">
        <f t="shared" si="14"/>
        <v>#DIV/0!</v>
      </c>
      <c r="R65" s="21"/>
      <c r="V65" s="102"/>
    </row>
    <row r="66" spans="1:22" ht="33" x14ac:dyDescent="0.25">
      <c r="A66" s="50" t="s">
        <v>104</v>
      </c>
      <c r="B66" s="96" t="str">
        <f>IFERROR(VLOOKUP(C66,'[23]SINAPI DEZEMBRO'!$A:$F,6,FALSE),IFERROR(VLOOKUP(C66,'[23]BANCO DE DADOS'!$A$3:$F$10542,2,FALSE),""))</f>
        <v>COMPOSIÇÃO</v>
      </c>
      <c r="C66" s="97" t="s">
        <v>105</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7.56</v>
      </c>
      <c r="H66" s="100">
        <v>2</v>
      </c>
      <c r="I66" s="101">
        <f t="shared" si="8"/>
        <v>0.21759999999999999</v>
      </c>
      <c r="J66" s="6">
        <f>IFERROR(VLOOKUP(C66,'[23]SINAPI DEZEMBRO'!$A:$E,4,FALSE),IFERROR(VLOOKUP(C66,'[23]BANCO DE DADOS'!$A$3:$F$10542,5,FALSE),""))</f>
        <v>2089.6999999999998</v>
      </c>
      <c r="K66" s="7">
        <f t="shared" si="9"/>
        <v>2544.41</v>
      </c>
      <c r="L66" s="101">
        <f t="shared" si="10"/>
        <v>0</v>
      </c>
      <c r="M66" s="130"/>
      <c r="N66" s="7">
        <f t="shared" si="11"/>
        <v>0</v>
      </c>
      <c r="O66" s="7">
        <f t="shared" si="12"/>
        <v>19235.73</v>
      </c>
      <c r="P66" s="7">
        <f t="shared" si="13"/>
        <v>0</v>
      </c>
      <c r="Q66" s="21" t="e">
        <f t="shared" si="14"/>
        <v>#DIV/0!</v>
      </c>
      <c r="R66" s="21"/>
      <c r="V66" s="102"/>
    </row>
    <row r="67" spans="1:22" ht="33" x14ac:dyDescent="0.25">
      <c r="A67" s="50" t="s">
        <v>106</v>
      </c>
      <c r="B67" s="96" t="str">
        <f>IFERROR(VLOOKUP(C67,'[23]SINAPI DEZEMBRO'!$A:$F,6,FALSE),IFERROR(VLOOKUP(C67,'[23]BANCO DE DADOS'!$A$3:$F$10542,2,FALSE),""))</f>
        <v>COMPOSIÇÃO</v>
      </c>
      <c r="C67" s="97" t="s">
        <v>107</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50.86</v>
      </c>
      <c r="H67" s="100">
        <v>2</v>
      </c>
      <c r="I67" s="101">
        <f t="shared" si="8"/>
        <v>0.21759999999999999</v>
      </c>
      <c r="J67" s="6">
        <f>IFERROR(VLOOKUP(C67,'[23]SINAPI DEZEMBRO'!$A:$E,4,FALSE),IFERROR(VLOOKUP(C67,'[23]BANCO DE DADOS'!$A$3:$F$10542,5,FALSE),""))</f>
        <v>478.86</v>
      </c>
      <c r="K67" s="7">
        <f t="shared" si="9"/>
        <v>583.04999999999995</v>
      </c>
      <c r="L67" s="101">
        <f t="shared" si="10"/>
        <v>0</v>
      </c>
      <c r="M67" s="130"/>
      <c r="N67" s="7">
        <f t="shared" si="11"/>
        <v>0</v>
      </c>
      <c r="O67" s="7">
        <f t="shared" si="12"/>
        <v>29653.919999999998</v>
      </c>
      <c r="P67" s="7">
        <f t="shared" si="13"/>
        <v>0</v>
      </c>
      <c r="Q67" s="21" t="e">
        <f t="shared" si="14"/>
        <v>#DIV/0!</v>
      </c>
      <c r="R67" s="21"/>
      <c r="V67" s="102"/>
    </row>
    <row r="68" spans="1:22" x14ac:dyDescent="0.25">
      <c r="A68" s="50" t="s">
        <v>108</v>
      </c>
      <c r="B68" s="96" t="str">
        <f>IFERROR(VLOOKUP(C68,'[23]SINAPI DEZEMBRO'!$A:$F,6,FALSE),IFERROR(VLOOKUP(C68,'[23]BANCO DE DADOS'!$A$3:$F$10542,2,FALSE),""))</f>
        <v>COMPOSIÇÃO</v>
      </c>
      <c r="C68" s="97" t="s">
        <v>87</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543.41999999999996</v>
      </c>
      <c r="H68" s="100">
        <v>5</v>
      </c>
      <c r="I68" s="101">
        <f t="shared" si="8"/>
        <v>0.184</v>
      </c>
      <c r="J68" s="6">
        <f>IFERROR(VLOOKUP(C68,'[23]SINAPI DEZEMBRO'!$A:$E,4,FALSE),IFERROR(VLOOKUP(C68,'[23]BANCO DE DADOS'!$A$3:$F$10542,5,FALSE),""))</f>
        <v>38.76</v>
      </c>
      <c r="K68" s="7">
        <f t="shared" si="9"/>
        <v>45.89</v>
      </c>
      <c r="L68" s="101">
        <f t="shared" si="10"/>
        <v>0</v>
      </c>
      <c r="M68" s="130"/>
      <c r="N68" s="7">
        <f t="shared" si="11"/>
        <v>0</v>
      </c>
      <c r="O68" s="7">
        <f t="shared" si="12"/>
        <v>24937.54</v>
      </c>
      <c r="P68" s="7">
        <f t="shared" si="13"/>
        <v>0</v>
      </c>
      <c r="Q68" s="21" t="e">
        <f t="shared" si="14"/>
        <v>#DIV/0!</v>
      </c>
      <c r="R68" s="21"/>
      <c r="V68" s="102"/>
    </row>
    <row r="69" spans="1:22" x14ac:dyDescent="0.25">
      <c r="A69" s="90" t="s">
        <v>109</v>
      </c>
      <c r="B69" s="90"/>
      <c r="C69" s="91"/>
      <c r="D69" s="92"/>
      <c r="E69" s="3" t="s">
        <v>110</v>
      </c>
      <c r="F69" s="92"/>
      <c r="G69" s="93"/>
      <c r="H69" s="92"/>
      <c r="I69" s="92"/>
      <c r="J69" s="94"/>
      <c r="K69" s="92"/>
      <c r="L69" s="92"/>
      <c r="M69" s="131"/>
      <c r="N69" s="92"/>
      <c r="O69" s="95">
        <f>SUM(O70:O77)</f>
        <v>403345.83</v>
      </c>
      <c r="P69" s="95">
        <f>SUM(P70:P77)</f>
        <v>0</v>
      </c>
      <c r="V69" s="102"/>
    </row>
    <row r="70" spans="1:22" x14ac:dyDescent="0.25">
      <c r="A70" s="50" t="s">
        <v>111</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702.19</v>
      </c>
      <c r="H70" s="100">
        <v>1</v>
      </c>
      <c r="I70" s="101">
        <f t="shared" ref="I70:I77" si="15">IF($H70="","",IF($H70=1,$O$10,IF($H70=2,$O$11,IF($H70=3,$O$12,IF($H70=4,$O$13,IF($H70=5,$O$14,IF($H70=6,$O$15)))))))</f>
        <v>0.2908</v>
      </c>
      <c r="J70" s="6">
        <f>IFERROR(VLOOKUP(C70,'[23]SINAPI DEZEMBRO'!$A:$E,4,FALSE),IFERROR(VLOOKUP(C70,'[23]BANCO DE DADOS'!$A$3:$F$10542,5,FALSE),""))</f>
        <v>126.29</v>
      </c>
      <c r="K70" s="7">
        <f t="shared" ref="K70:K77" si="16">IF($G70="","",TRUNC((J70*I70)+J70,2))</f>
        <v>163.01</v>
      </c>
      <c r="L70" s="101">
        <f t="shared" ref="L70:L77" si="17">IF($H70="","",IF($H70=1,$P$10,IF($H70=2,$P$11,IF($H70=3,$P$12,IF($H70=4,$P$13,IF($H70=5,$P$14,IF($H70=6,$P$15)))))))</f>
        <v>0</v>
      </c>
      <c r="M70" s="130"/>
      <c r="N70" s="7">
        <f t="shared" ref="N70:N77" si="18">IF($G70="","",TRUNC((M70*L70)+M70,2))</f>
        <v>0</v>
      </c>
      <c r="O70" s="7">
        <f t="shared" ref="O70:O77" si="19">IF($G70="","",TRUNC(K70*G70,2))</f>
        <v>114463.99</v>
      </c>
      <c r="P70" s="7">
        <f t="shared" ref="P70:P77" si="20">IF($G70="","",TRUNC(N70*G70,2))</f>
        <v>0</v>
      </c>
      <c r="Q70" s="21" t="e">
        <f>P70/$P$69</f>
        <v>#DIV/0!</v>
      </c>
      <c r="V70" s="102"/>
    </row>
    <row r="71" spans="1:22" x14ac:dyDescent="0.25">
      <c r="A71" s="50" t="s">
        <v>112</v>
      </c>
      <c r="B71" s="96" t="str">
        <f>IFERROR(VLOOKUP(C71,'[23]SINAPI DEZEMBRO'!$A:$F,6,FALSE),IFERROR(VLOOKUP(C71,'[23]BANCO DE DADOS'!$A$3:$F$10542,2,FALSE),""))</f>
        <v>COMPESA 2024.2</v>
      </c>
      <c r="C71" s="97" t="s">
        <v>113</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1764.16</v>
      </c>
      <c r="H71" s="100">
        <v>1</v>
      </c>
      <c r="I71" s="101">
        <f t="shared" si="15"/>
        <v>0.2908</v>
      </c>
      <c r="J71" s="6">
        <f>IFERROR(VLOOKUP(C71,'[23]SINAPI DEZEMBRO'!$A:$E,4,FALSE),IFERROR(VLOOKUP(C71,'[23]BANCO DE DADOS'!$A$3:$F$10542,5,FALSE),""))</f>
        <v>0.56999999999999995</v>
      </c>
      <c r="K71" s="7">
        <f t="shared" si="16"/>
        <v>0.73</v>
      </c>
      <c r="L71" s="101">
        <f t="shared" si="17"/>
        <v>0</v>
      </c>
      <c r="M71" s="130"/>
      <c r="N71" s="7">
        <f t="shared" si="18"/>
        <v>0</v>
      </c>
      <c r="O71" s="7">
        <f t="shared" si="19"/>
        <v>1287.83</v>
      </c>
      <c r="P71" s="7">
        <f t="shared" si="20"/>
        <v>0</v>
      </c>
      <c r="Q71" s="21" t="e">
        <f t="shared" ref="Q71:Q77" si="21">P71/$P$69</f>
        <v>#DIV/0!</v>
      </c>
      <c r="V71" s="102"/>
    </row>
    <row r="72" spans="1:22" ht="49.5" x14ac:dyDescent="0.25">
      <c r="A72" s="50" t="s">
        <v>114</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9.4499999999999993</v>
      </c>
      <c r="H72" s="100">
        <v>1</v>
      </c>
      <c r="I72" s="101">
        <f t="shared" si="15"/>
        <v>0.2908</v>
      </c>
      <c r="J72" s="6">
        <f>IFERROR(VLOOKUP(C72,'[23]SINAPI DEZEMBRO'!$A:$E,4,FALSE),IFERROR(VLOOKUP(C72,'[23]BANCO DE DADOS'!$A$3:$F$10542,5,FALSE),""))</f>
        <v>438.22</v>
      </c>
      <c r="K72" s="7">
        <f t="shared" si="16"/>
        <v>565.65</v>
      </c>
      <c r="L72" s="101">
        <f t="shared" si="17"/>
        <v>0</v>
      </c>
      <c r="M72" s="130"/>
      <c r="N72" s="7">
        <f t="shared" si="18"/>
        <v>0</v>
      </c>
      <c r="O72" s="7">
        <f t="shared" si="19"/>
        <v>5345.39</v>
      </c>
      <c r="P72" s="7">
        <f t="shared" si="20"/>
        <v>0</v>
      </c>
      <c r="Q72" s="21" t="e">
        <f t="shared" si="21"/>
        <v>#DIV/0!</v>
      </c>
      <c r="V72" s="102"/>
    </row>
    <row r="73" spans="1:22" ht="66" x14ac:dyDescent="0.25">
      <c r="A73" s="50" t="s">
        <v>115</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66.150000000000006</v>
      </c>
      <c r="H73" s="100">
        <v>1</v>
      </c>
      <c r="I73" s="101">
        <f t="shared" si="15"/>
        <v>0.2908</v>
      </c>
      <c r="J73" s="6">
        <f>IFERROR(VLOOKUP(C73,'[23]SINAPI DEZEMBRO'!$A:$E,4,FALSE),IFERROR(VLOOKUP(C73,'[23]BANCO DE DADOS'!$A$3:$F$10542,5,FALSE),""))</f>
        <v>14.61</v>
      </c>
      <c r="K73" s="7">
        <f t="shared" si="16"/>
        <v>18.850000000000001</v>
      </c>
      <c r="L73" s="101">
        <f t="shared" si="17"/>
        <v>0</v>
      </c>
      <c r="M73" s="130"/>
      <c r="N73" s="7">
        <f t="shared" si="18"/>
        <v>0</v>
      </c>
      <c r="O73" s="7">
        <f t="shared" si="19"/>
        <v>1246.92</v>
      </c>
      <c r="P73" s="7">
        <f t="shared" si="20"/>
        <v>0</v>
      </c>
      <c r="Q73" s="21" t="e">
        <f t="shared" si="21"/>
        <v>#DIV/0!</v>
      </c>
      <c r="V73" s="102"/>
    </row>
    <row r="74" spans="1:22" ht="49.5" x14ac:dyDescent="0.25">
      <c r="A74" s="50" t="s">
        <v>116</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82.68</v>
      </c>
      <c r="H74" s="100">
        <v>1</v>
      </c>
      <c r="I74" s="101">
        <f t="shared" si="15"/>
        <v>0.2908</v>
      </c>
      <c r="J74" s="6">
        <f>IFERROR(VLOOKUP(C74,'[23]SINAPI DEZEMBRO'!$A:$E,4,FALSE),IFERROR(VLOOKUP(C74,'[23]BANCO DE DADOS'!$A$3:$F$10542,5,FALSE),""))</f>
        <v>8.4700000000000006</v>
      </c>
      <c r="K74" s="7">
        <f t="shared" si="16"/>
        <v>10.93</v>
      </c>
      <c r="L74" s="101">
        <f t="shared" si="17"/>
        <v>0</v>
      </c>
      <c r="M74" s="130"/>
      <c r="N74" s="7">
        <f t="shared" si="18"/>
        <v>0</v>
      </c>
      <c r="O74" s="7">
        <f t="shared" si="19"/>
        <v>903.69</v>
      </c>
      <c r="P74" s="7">
        <f t="shared" si="20"/>
        <v>0</v>
      </c>
      <c r="Q74" s="21" t="e">
        <f t="shared" si="21"/>
        <v>#DIV/0!</v>
      </c>
      <c r="R74" s="21"/>
      <c r="V74" s="102"/>
    </row>
    <row r="75" spans="1:22" ht="33" x14ac:dyDescent="0.25">
      <c r="A75" s="50" t="s">
        <v>117</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1240.2</v>
      </c>
      <c r="H75" s="100">
        <v>1</v>
      </c>
      <c r="I75" s="101">
        <f t="shared" si="15"/>
        <v>0.2908</v>
      </c>
      <c r="J75" s="6">
        <f>IFERROR(VLOOKUP(C75,'[23]SINAPI DEZEMBRO'!$A:$E,4,FALSE),IFERROR(VLOOKUP(C75,'[23]BANCO DE DADOS'!$A$3:$F$10542,5,FALSE),""))</f>
        <v>2.16</v>
      </c>
      <c r="K75" s="7">
        <f t="shared" si="16"/>
        <v>2.78</v>
      </c>
      <c r="L75" s="101">
        <f t="shared" si="17"/>
        <v>0</v>
      </c>
      <c r="M75" s="130"/>
      <c r="N75" s="7">
        <f t="shared" si="18"/>
        <v>0</v>
      </c>
      <c r="O75" s="7">
        <f t="shared" si="19"/>
        <v>3447.75</v>
      </c>
      <c r="P75" s="7">
        <f t="shared" si="20"/>
        <v>0</v>
      </c>
      <c r="Q75" s="21" t="e">
        <f t="shared" si="21"/>
        <v>#DIV/0!</v>
      </c>
      <c r="R75" s="21"/>
      <c r="V75" s="102"/>
    </row>
    <row r="76" spans="1:22" ht="33" x14ac:dyDescent="0.25">
      <c r="A76" s="50" t="s">
        <v>118</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1764.16</v>
      </c>
      <c r="H76" s="100">
        <v>1</v>
      </c>
      <c r="I76" s="101">
        <f t="shared" si="15"/>
        <v>0.2908</v>
      </c>
      <c r="J76" s="6">
        <f>IFERROR(VLOOKUP(C76,'[23]SINAPI DEZEMBRO'!$A:$E,4,FALSE),IFERROR(VLOOKUP(C76,'[23]BANCO DE DADOS'!$A$3:$F$10542,5,FALSE),""))</f>
        <v>101.9</v>
      </c>
      <c r="K76" s="7">
        <f t="shared" si="16"/>
        <v>131.53</v>
      </c>
      <c r="L76" s="101">
        <f t="shared" si="17"/>
        <v>0</v>
      </c>
      <c r="M76" s="130"/>
      <c r="N76" s="7">
        <f t="shared" si="18"/>
        <v>0</v>
      </c>
      <c r="O76" s="7">
        <f t="shared" si="19"/>
        <v>232039.96</v>
      </c>
      <c r="P76" s="7">
        <f t="shared" si="20"/>
        <v>0</v>
      </c>
      <c r="Q76" s="21" t="e">
        <f t="shared" si="21"/>
        <v>#DIV/0!</v>
      </c>
      <c r="V76" s="102"/>
    </row>
    <row r="77" spans="1:22" ht="49.5" x14ac:dyDescent="0.25">
      <c r="A77" s="50" t="s">
        <v>119</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272.18</v>
      </c>
      <c r="H77" s="100">
        <v>1</v>
      </c>
      <c r="I77" s="101">
        <f t="shared" si="15"/>
        <v>0.2908</v>
      </c>
      <c r="J77" s="6">
        <f>IFERROR(VLOOKUP(C77,'[23]SINAPI DEZEMBRO'!$A:$E,4,FALSE),IFERROR(VLOOKUP(C77,'[23]BANCO DE DADOS'!$A$3:$F$10542,5,FALSE),""))</f>
        <v>126.98</v>
      </c>
      <c r="K77" s="7">
        <f t="shared" si="16"/>
        <v>163.9</v>
      </c>
      <c r="L77" s="101">
        <f t="shared" si="17"/>
        <v>0</v>
      </c>
      <c r="M77" s="130"/>
      <c r="N77" s="7">
        <f t="shared" si="18"/>
        <v>0</v>
      </c>
      <c r="O77" s="7">
        <f t="shared" si="19"/>
        <v>44610.3</v>
      </c>
      <c r="P77" s="7">
        <f t="shared" si="20"/>
        <v>0</v>
      </c>
      <c r="Q77" s="21" t="e">
        <f t="shared" si="21"/>
        <v>#DIV/0!</v>
      </c>
      <c r="V77" s="102"/>
    </row>
    <row r="78" spans="1:22" x14ac:dyDescent="0.25">
      <c r="A78" s="90" t="s">
        <v>120</v>
      </c>
      <c r="B78" s="90"/>
      <c r="C78" s="91"/>
      <c r="D78" s="92"/>
      <c r="E78" s="3" t="s">
        <v>121</v>
      </c>
      <c r="F78" s="92"/>
      <c r="G78" s="93"/>
      <c r="H78" s="92"/>
      <c r="I78" s="92"/>
      <c r="J78" s="94"/>
      <c r="K78" s="92"/>
      <c r="L78" s="92"/>
      <c r="M78" s="131"/>
      <c r="N78" s="92"/>
      <c r="O78" s="95">
        <f>SUM(O79:O100)</f>
        <v>521851.54</v>
      </c>
      <c r="P78" s="95">
        <f>SUM(P79:P100)</f>
        <v>0</v>
      </c>
      <c r="V78" s="102"/>
    </row>
    <row r="79" spans="1:22" ht="33" x14ac:dyDescent="0.25">
      <c r="A79" s="50" t="s">
        <v>122</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1890.18</v>
      </c>
      <c r="H79" s="100">
        <v>1</v>
      </c>
      <c r="I79" s="101">
        <f t="shared" ref="I79:I100" si="22">IF($H79="","",IF($H79=1,$O$10,IF($H79=2,$O$11,IF($H79=3,$O$12,IF($H79=4,$O$13,IF($H79=5,$O$14,IF($H79=6,$O$15)))))))</f>
        <v>0.2908</v>
      </c>
      <c r="J79" s="6">
        <f>IFERROR(VLOOKUP(C79,'[23]SINAPI DEZEMBRO'!$A:$E,4,FALSE),IFERROR(VLOOKUP(C79,'[23]BANCO DE DADOS'!$A$3:$F$10542,5,FALSE),""))</f>
        <v>45.01</v>
      </c>
      <c r="K79" s="7">
        <f t="shared" ref="K79:K100" si="23">IF($G79="","",TRUNC((J79*I79)+J79,2))</f>
        <v>58.09</v>
      </c>
      <c r="L79" s="101">
        <f t="shared" ref="L79:L100" si="24">IF($H79="","",IF($H79=1,$P$10,IF($H79=2,$P$11,IF($H79=3,$P$12,IF($H79=4,$P$13,IF($H79=5,$P$14,IF($H79=6,$P$15)))))))</f>
        <v>0</v>
      </c>
      <c r="M79" s="130"/>
      <c r="N79" s="7">
        <f t="shared" ref="N79:N100" si="25">IF($G79="","",TRUNC((M79*L79)+M79,2))</f>
        <v>0</v>
      </c>
      <c r="O79" s="7">
        <f t="shared" ref="O79:O100" si="26">IF($G79="","",TRUNC(K79*G79,2))</f>
        <v>109800.55</v>
      </c>
      <c r="P79" s="7">
        <f t="shared" ref="P79:P100" si="27">IF($G79="","",TRUNC(N79*G79,2))</f>
        <v>0</v>
      </c>
      <c r="Q79" s="21" t="e">
        <f>P79/$P$78</f>
        <v>#DIV/0!</v>
      </c>
      <c r="V79" s="102"/>
    </row>
    <row r="80" spans="1:22" ht="33" x14ac:dyDescent="0.25">
      <c r="A80" s="50" t="s">
        <v>123</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210.02</v>
      </c>
      <c r="H80" s="100">
        <v>1</v>
      </c>
      <c r="I80" s="101">
        <f t="shared" si="22"/>
        <v>0.2908</v>
      </c>
      <c r="J80" s="6">
        <f>IFERROR(VLOOKUP(C80,'[23]SINAPI DEZEMBRO'!$A:$E,4,FALSE),IFERROR(VLOOKUP(C80,'[23]BANCO DE DADOS'!$A$3:$F$10542,5,FALSE),""))</f>
        <v>52.41</v>
      </c>
      <c r="K80" s="7">
        <f t="shared" si="23"/>
        <v>67.650000000000006</v>
      </c>
      <c r="L80" s="101">
        <f t="shared" si="24"/>
        <v>0</v>
      </c>
      <c r="M80" s="130"/>
      <c r="N80" s="7">
        <f t="shared" si="25"/>
        <v>0</v>
      </c>
      <c r="O80" s="7">
        <f t="shared" si="26"/>
        <v>14207.85</v>
      </c>
      <c r="P80" s="7">
        <f t="shared" si="27"/>
        <v>0</v>
      </c>
      <c r="Q80" s="21" t="e">
        <f t="shared" ref="Q80:Q100" si="28">P80/$P$78</f>
        <v>#DIV/0!</v>
      </c>
      <c r="V80" s="102"/>
    </row>
    <row r="81" spans="1:22" ht="49.5" x14ac:dyDescent="0.25">
      <c r="A81" s="50" t="s">
        <v>124</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2520.2399999999998</v>
      </c>
      <c r="H81" s="100">
        <v>1</v>
      </c>
      <c r="I81" s="101">
        <f t="shared" si="22"/>
        <v>0.2908</v>
      </c>
      <c r="J81" s="6">
        <f>IFERROR(VLOOKUP(C81,'[23]SINAPI DEZEMBRO'!$A:$E,4,FALSE),IFERROR(VLOOKUP(C81,'[23]BANCO DE DADOS'!$A$3:$F$10542,5,FALSE),""))</f>
        <v>51.62</v>
      </c>
      <c r="K81" s="7">
        <f t="shared" si="23"/>
        <v>66.63</v>
      </c>
      <c r="L81" s="101">
        <f t="shared" si="24"/>
        <v>0</v>
      </c>
      <c r="M81" s="130"/>
      <c r="N81" s="7">
        <f t="shared" si="25"/>
        <v>0</v>
      </c>
      <c r="O81" s="7">
        <f t="shared" si="26"/>
        <v>167923.59</v>
      </c>
      <c r="P81" s="7">
        <f t="shared" si="27"/>
        <v>0</v>
      </c>
      <c r="Q81" s="21" t="e">
        <f t="shared" si="28"/>
        <v>#DIV/0!</v>
      </c>
      <c r="V81" s="102"/>
    </row>
    <row r="82" spans="1:22" ht="49.5" x14ac:dyDescent="0.25">
      <c r="A82" s="50" t="s">
        <v>125</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210.02</v>
      </c>
      <c r="H82" s="100">
        <v>1</v>
      </c>
      <c r="I82" s="101">
        <f t="shared" si="22"/>
        <v>0.2908</v>
      </c>
      <c r="J82" s="6">
        <f>IFERROR(VLOOKUP(C82,'[23]SINAPI DEZEMBRO'!$A:$E,4,FALSE),IFERROR(VLOOKUP(C82,'[23]BANCO DE DADOS'!$A$3:$F$10542,5,FALSE),""))</f>
        <v>54.42</v>
      </c>
      <c r="K82" s="7">
        <f t="shared" si="23"/>
        <v>70.239999999999995</v>
      </c>
      <c r="L82" s="101">
        <f t="shared" si="24"/>
        <v>0</v>
      </c>
      <c r="M82" s="130"/>
      <c r="N82" s="7">
        <f t="shared" si="25"/>
        <v>0</v>
      </c>
      <c r="O82" s="7">
        <f t="shared" si="26"/>
        <v>14751.8</v>
      </c>
      <c r="P82" s="7">
        <f t="shared" si="27"/>
        <v>0</v>
      </c>
      <c r="Q82" s="21" t="e">
        <f t="shared" si="28"/>
        <v>#DIV/0!</v>
      </c>
      <c r="V82" s="102"/>
    </row>
    <row r="83" spans="1:22" x14ac:dyDescent="0.25">
      <c r="A83" s="50" t="s">
        <v>126</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2100.1999999999998</v>
      </c>
      <c r="H83" s="100">
        <v>1</v>
      </c>
      <c r="I83" s="101">
        <f t="shared" si="22"/>
        <v>0.2908</v>
      </c>
      <c r="J83" s="6">
        <f>IFERROR(VLOOKUP(C83,'[23]SINAPI DEZEMBRO'!$A:$E,4,FALSE),IFERROR(VLOOKUP(C83,'[23]BANCO DE DADOS'!$A$3:$F$10542,5,FALSE),""))</f>
        <v>1.72</v>
      </c>
      <c r="K83" s="7">
        <f t="shared" si="23"/>
        <v>2.2200000000000002</v>
      </c>
      <c r="L83" s="101">
        <f t="shared" si="24"/>
        <v>0</v>
      </c>
      <c r="M83" s="130"/>
      <c r="N83" s="7">
        <f t="shared" si="25"/>
        <v>0</v>
      </c>
      <c r="O83" s="7">
        <f t="shared" si="26"/>
        <v>4662.4399999999996</v>
      </c>
      <c r="P83" s="7">
        <f t="shared" si="27"/>
        <v>0</v>
      </c>
      <c r="Q83" s="21" t="e">
        <f t="shared" si="28"/>
        <v>#DIV/0!</v>
      </c>
      <c r="V83" s="102"/>
    </row>
    <row r="84" spans="1:22" x14ac:dyDescent="0.25">
      <c r="A84" s="50" t="s">
        <v>127</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4200.3999999999996</v>
      </c>
      <c r="H84" s="100">
        <v>1</v>
      </c>
      <c r="I84" s="101">
        <f t="shared" si="22"/>
        <v>0.2908</v>
      </c>
      <c r="J84" s="6">
        <f>IFERROR(VLOOKUP(C84,'[23]SINAPI DEZEMBRO'!$A:$E,4,FALSE),IFERROR(VLOOKUP(C84,'[23]BANCO DE DADOS'!$A$3:$F$10542,5,FALSE),""))</f>
        <v>0.73</v>
      </c>
      <c r="K84" s="7">
        <f t="shared" si="23"/>
        <v>0.94</v>
      </c>
      <c r="L84" s="101">
        <f t="shared" si="24"/>
        <v>0</v>
      </c>
      <c r="M84" s="130"/>
      <c r="N84" s="7">
        <f t="shared" si="25"/>
        <v>0</v>
      </c>
      <c r="O84" s="7">
        <f t="shared" si="26"/>
        <v>3948.37</v>
      </c>
      <c r="P84" s="7">
        <f t="shared" si="27"/>
        <v>0</v>
      </c>
      <c r="Q84" s="21" t="e">
        <f t="shared" si="28"/>
        <v>#DIV/0!</v>
      </c>
      <c r="V84" s="102"/>
    </row>
    <row r="85" spans="1:22" ht="33" x14ac:dyDescent="0.25">
      <c r="A85" s="50" t="s">
        <v>128</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52.5</v>
      </c>
      <c r="H85" s="100">
        <v>5</v>
      </c>
      <c r="I85" s="101">
        <f t="shared" si="22"/>
        <v>0.184</v>
      </c>
      <c r="J85" s="6">
        <f>IFERROR(VLOOKUP(C85,'[23]SINAPI DEZEMBRO'!$A:$E,4,FALSE),IFERROR(VLOOKUP(C85,'[23]BANCO DE DADOS'!$A$3:$F$10542,5,FALSE),""))</f>
        <v>102.68</v>
      </c>
      <c r="K85" s="7">
        <f t="shared" si="23"/>
        <v>121.57</v>
      </c>
      <c r="L85" s="101">
        <f t="shared" si="24"/>
        <v>0</v>
      </c>
      <c r="M85" s="130"/>
      <c r="N85" s="7">
        <f t="shared" si="25"/>
        <v>0</v>
      </c>
      <c r="O85" s="7">
        <f t="shared" si="26"/>
        <v>6382.42</v>
      </c>
      <c r="P85" s="7">
        <f t="shared" si="27"/>
        <v>0</v>
      </c>
      <c r="Q85" s="21" t="e">
        <f t="shared" si="28"/>
        <v>#DIV/0!</v>
      </c>
      <c r="V85" s="102"/>
    </row>
    <row r="86" spans="1:22" ht="49.5" x14ac:dyDescent="0.25">
      <c r="A86" s="50" t="s">
        <v>129</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52.5</v>
      </c>
      <c r="H86" s="100">
        <v>1</v>
      </c>
      <c r="I86" s="101">
        <f t="shared" si="22"/>
        <v>0.2908</v>
      </c>
      <c r="J86" s="6">
        <f>IFERROR(VLOOKUP(C86,'[23]SINAPI DEZEMBRO'!$A:$E,4,FALSE),IFERROR(VLOOKUP(C86,'[23]BANCO DE DADOS'!$A$3:$F$10542,5,FALSE),""))</f>
        <v>32.57</v>
      </c>
      <c r="K86" s="7">
        <f t="shared" si="23"/>
        <v>42.04</v>
      </c>
      <c r="L86" s="101">
        <f t="shared" si="24"/>
        <v>0</v>
      </c>
      <c r="M86" s="130"/>
      <c r="N86" s="7">
        <f t="shared" si="25"/>
        <v>0</v>
      </c>
      <c r="O86" s="7">
        <f t="shared" si="26"/>
        <v>2207.1</v>
      </c>
      <c r="P86" s="7">
        <f t="shared" si="27"/>
        <v>0</v>
      </c>
      <c r="Q86" s="21" t="e">
        <f t="shared" si="28"/>
        <v>#DIV/0!</v>
      </c>
      <c r="V86" s="102"/>
    </row>
    <row r="87" spans="1:22" ht="33" x14ac:dyDescent="0.25">
      <c r="A87" s="50" t="s">
        <v>130</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52.5</v>
      </c>
      <c r="H87" s="100">
        <v>5</v>
      </c>
      <c r="I87" s="101">
        <f t="shared" si="22"/>
        <v>0.184</v>
      </c>
      <c r="J87" s="6">
        <f>IFERROR(VLOOKUP(C87,'[23]SINAPI DEZEMBRO'!$A:$E,4,FALSE),IFERROR(VLOOKUP(C87,'[23]BANCO DE DADOS'!$A$3:$F$10542,5,FALSE),""))</f>
        <v>163.11000000000001</v>
      </c>
      <c r="K87" s="7">
        <f t="shared" si="23"/>
        <v>193.12</v>
      </c>
      <c r="L87" s="101">
        <f t="shared" si="24"/>
        <v>0</v>
      </c>
      <c r="M87" s="130"/>
      <c r="N87" s="7">
        <f t="shared" si="25"/>
        <v>0</v>
      </c>
      <c r="O87" s="7">
        <f t="shared" si="26"/>
        <v>10138.799999999999</v>
      </c>
      <c r="P87" s="7">
        <f t="shared" si="27"/>
        <v>0</v>
      </c>
      <c r="Q87" s="21" t="e">
        <f t="shared" si="28"/>
        <v>#DIV/0!</v>
      </c>
      <c r="V87" s="102"/>
    </row>
    <row r="88" spans="1:22" ht="49.5" x14ac:dyDescent="0.25">
      <c r="A88" s="50" t="s">
        <v>131</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52.5</v>
      </c>
      <c r="H88" s="100">
        <v>1</v>
      </c>
      <c r="I88" s="101">
        <f t="shared" si="22"/>
        <v>0.2908</v>
      </c>
      <c r="J88" s="6">
        <f>IFERROR(VLOOKUP(C88,'[23]SINAPI DEZEMBRO'!$A:$E,4,FALSE),IFERROR(VLOOKUP(C88,'[23]BANCO DE DADOS'!$A$3:$F$10542,5,FALSE),""))</f>
        <v>51.98</v>
      </c>
      <c r="K88" s="7">
        <f t="shared" si="23"/>
        <v>67.09</v>
      </c>
      <c r="L88" s="101">
        <f t="shared" si="24"/>
        <v>0</v>
      </c>
      <c r="M88" s="130"/>
      <c r="N88" s="7">
        <f t="shared" si="25"/>
        <v>0</v>
      </c>
      <c r="O88" s="7">
        <f t="shared" si="26"/>
        <v>3522.22</v>
      </c>
      <c r="P88" s="7">
        <f t="shared" si="27"/>
        <v>0</v>
      </c>
      <c r="Q88" s="21" t="e">
        <f t="shared" si="28"/>
        <v>#DIV/0!</v>
      </c>
      <c r="V88" s="102"/>
    </row>
    <row r="89" spans="1:22" ht="33" x14ac:dyDescent="0.25">
      <c r="A89" s="50" t="s">
        <v>132</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52.5</v>
      </c>
      <c r="H89" s="100">
        <v>5</v>
      </c>
      <c r="I89" s="101">
        <f t="shared" si="22"/>
        <v>0.184</v>
      </c>
      <c r="J89" s="6">
        <f>IFERROR(VLOOKUP(C89,'[23]SINAPI DEZEMBRO'!$A:$E,4,FALSE),IFERROR(VLOOKUP(C89,'[23]BANCO DE DADOS'!$A$3:$F$10542,5,FALSE),""))</f>
        <v>513.44000000000005</v>
      </c>
      <c r="K89" s="7">
        <f t="shared" si="23"/>
        <v>607.91</v>
      </c>
      <c r="L89" s="101">
        <f t="shared" si="24"/>
        <v>0</v>
      </c>
      <c r="M89" s="130"/>
      <c r="N89" s="7">
        <f t="shared" si="25"/>
        <v>0</v>
      </c>
      <c r="O89" s="7">
        <f t="shared" si="26"/>
        <v>31915.27</v>
      </c>
      <c r="P89" s="7">
        <f t="shared" si="27"/>
        <v>0</v>
      </c>
      <c r="Q89" s="21" t="e">
        <f t="shared" si="28"/>
        <v>#DIV/0!</v>
      </c>
      <c r="V89" s="102"/>
    </row>
    <row r="90" spans="1:22" ht="49.5" x14ac:dyDescent="0.25">
      <c r="A90" s="50" t="s">
        <v>133</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52.5</v>
      </c>
      <c r="H90" s="100">
        <v>1</v>
      </c>
      <c r="I90" s="101">
        <f t="shared" si="22"/>
        <v>0.2908</v>
      </c>
      <c r="J90" s="6">
        <f>IFERROR(VLOOKUP(C90,'[23]SINAPI DEZEMBRO'!$A:$E,4,FALSE),IFERROR(VLOOKUP(C90,'[23]BANCO DE DADOS'!$A$3:$F$10542,5,FALSE),""))</f>
        <v>94.15</v>
      </c>
      <c r="K90" s="7">
        <f t="shared" si="23"/>
        <v>121.52</v>
      </c>
      <c r="L90" s="101">
        <f t="shared" si="24"/>
        <v>0</v>
      </c>
      <c r="M90" s="130"/>
      <c r="N90" s="7">
        <f t="shared" si="25"/>
        <v>0</v>
      </c>
      <c r="O90" s="7">
        <f t="shared" si="26"/>
        <v>6379.8</v>
      </c>
      <c r="P90" s="7">
        <f t="shared" si="27"/>
        <v>0</v>
      </c>
      <c r="Q90" s="21" t="e">
        <f t="shared" si="28"/>
        <v>#DIV/0!</v>
      </c>
      <c r="V90" s="102"/>
    </row>
    <row r="91" spans="1:22" ht="66" x14ac:dyDescent="0.25">
      <c r="A91" s="50" t="s">
        <v>134</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141.75</v>
      </c>
      <c r="H91" s="100">
        <v>1</v>
      </c>
      <c r="I91" s="101">
        <f t="shared" si="22"/>
        <v>0.2908</v>
      </c>
      <c r="J91" s="6">
        <f>IFERROR(VLOOKUP(C91,'[23]SINAPI DEZEMBRO'!$A:$E,4,FALSE),IFERROR(VLOOKUP(C91,'[23]BANCO DE DADOS'!$A$3:$F$10542,5,FALSE),""))</f>
        <v>8.92</v>
      </c>
      <c r="K91" s="7">
        <f t="shared" si="23"/>
        <v>11.51</v>
      </c>
      <c r="L91" s="101">
        <f t="shared" si="24"/>
        <v>0</v>
      </c>
      <c r="M91" s="130"/>
      <c r="N91" s="7">
        <f t="shared" si="25"/>
        <v>0</v>
      </c>
      <c r="O91" s="7">
        <f t="shared" si="26"/>
        <v>1631.54</v>
      </c>
      <c r="P91" s="7">
        <f t="shared" si="27"/>
        <v>0</v>
      </c>
      <c r="Q91" s="21" t="e">
        <f t="shared" si="28"/>
        <v>#DIV/0!</v>
      </c>
      <c r="V91" s="102"/>
    </row>
    <row r="92" spans="1:22" x14ac:dyDescent="0.25">
      <c r="A92" s="50" t="s">
        <v>135</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78.760000000000005</v>
      </c>
      <c r="H92" s="100">
        <v>1</v>
      </c>
      <c r="I92" s="101">
        <f t="shared" si="22"/>
        <v>0.2908</v>
      </c>
      <c r="J92" s="6">
        <f>IFERROR(VLOOKUP(C92,'[23]SINAPI DEZEMBRO'!$A:$E,4,FALSE),IFERROR(VLOOKUP(C92,'[23]BANCO DE DADOS'!$A$3:$F$10542,5,FALSE),""))</f>
        <v>126.29</v>
      </c>
      <c r="K92" s="7">
        <f t="shared" si="23"/>
        <v>163.01</v>
      </c>
      <c r="L92" s="101">
        <f t="shared" si="24"/>
        <v>0</v>
      </c>
      <c r="M92" s="130"/>
      <c r="N92" s="7">
        <f t="shared" si="25"/>
        <v>0</v>
      </c>
      <c r="O92" s="7">
        <f t="shared" si="26"/>
        <v>12838.66</v>
      </c>
      <c r="P92" s="7">
        <f t="shared" si="27"/>
        <v>0</v>
      </c>
      <c r="Q92" s="21" t="e">
        <f t="shared" si="28"/>
        <v>#DIV/0!</v>
      </c>
      <c r="V92" s="102"/>
    </row>
    <row r="93" spans="1:22" ht="49.5" x14ac:dyDescent="0.25">
      <c r="A93" s="50" t="s">
        <v>136</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177.18</v>
      </c>
      <c r="H93" s="100">
        <v>1</v>
      </c>
      <c r="I93" s="101">
        <f t="shared" si="22"/>
        <v>0.2908</v>
      </c>
      <c r="J93" s="6">
        <f>IFERROR(VLOOKUP(C93,'[23]SINAPI DEZEMBRO'!$A:$E,4,FALSE),IFERROR(VLOOKUP(C93,'[23]BANCO DE DADOS'!$A$3:$F$10542,5,FALSE),""))</f>
        <v>8.4700000000000006</v>
      </c>
      <c r="K93" s="7">
        <f t="shared" si="23"/>
        <v>10.93</v>
      </c>
      <c r="L93" s="101">
        <f t="shared" si="24"/>
        <v>0</v>
      </c>
      <c r="M93" s="130"/>
      <c r="N93" s="7">
        <f t="shared" si="25"/>
        <v>0</v>
      </c>
      <c r="O93" s="7">
        <f t="shared" si="26"/>
        <v>1936.57</v>
      </c>
      <c r="P93" s="7">
        <f t="shared" si="27"/>
        <v>0</v>
      </c>
      <c r="Q93" s="21" t="e">
        <f t="shared" si="28"/>
        <v>#DIV/0!</v>
      </c>
      <c r="R93" s="21"/>
      <c r="V93" s="102"/>
    </row>
    <row r="94" spans="1:22" ht="33" x14ac:dyDescent="0.25">
      <c r="A94" s="50" t="s">
        <v>137</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2657.7</v>
      </c>
      <c r="H94" s="100">
        <v>1</v>
      </c>
      <c r="I94" s="101">
        <f t="shared" si="22"/>
        <v>0.2908</v>
      </c>
      <c r="J94" s="6">
        <f>IFERROR(VLOOKUP(C94,'[23]SINAPI DEZEMBRO'!$A:$E,4,FALSE),IFERROR(VLOOKUP(C94,'[23]BANCO DE DADOS'!$A$3:$F$10542,5,FALSE),""))</f>
        <v>2.16</v>
      </c>
      <c r="K94" s="7">
        <f t="shared" si="23"/>
        <v>2.78</v>
      </c>
      <c r="L94" s="101">
        <f t="shared" si="24"/>
        <v>0</v>
      </c>
      <c r="M94" s="130"/>
      <c r="N94" s="7">
        <f t="shared" si="25"/>
        <v>0</v>
      </c>
      <c r="O94" s="7">
        <f t="shared" si="26"/>
        <v>7388.4</v>
      </c>
      <c r="P94" s="7">
        <f t="shared" si="27"/>
        <v>0</v>
      </c>
      <c r="Q94" s="21" t="e">
        <f t="shared" si="28"/>
        <v>#DIV/0!</v>
      </c>
      <c r="R94" s="21"/>
      <c r="V94" s="102"/>
    </row>
    <row r="95" spans="1:22" ht="49.5" x14ac:dyDescent="0.25">
      <c r="A95" s="50" t="s">
        <v>138</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11</v>
      </c>
      <c r="H95" s="100">
        <v>1</v>
      </c>
      <c r="I95" s="101">
        <f t="shared" si="22"/>
        <v>0.2908</v>
      </c>
      <c r="J95" s="6">
        <f>IFERROR(VLOOKUP(C95,'[23]SINAPI DEZEMBRO'!$A:$E,4,FALSE),IFERROR(VLOOKUP(C95,'[23]BANCO DE DADOS'!$A$3:$F$10542,5,FALSE),""))</f>
        <v>2721.37</v>
      </c>
      <c r="K95" s="7">
        <f t="shared" si="23"/>
        <v>3512.74</v>
      </c>
      <c r="L95" s="101">
        <f t="shared" si="24"/>
        <v>0</v>
      </c>
      <c r="M95" s="130"/>
      <c r="N95" s="7">
        <f t="shared" si="25"/>
        <v>0</v>
      </c>
      <c r="O95" s="7">
        <f t="shared" si="26"/>
        <v>38640.14</v>
      </c>
      <c r="P95" s="7">
        <f t="shared" si="27"/>
        <v>0</v>
      </c>
      <c r="Q95" s="21" t="e">
        <f t="shared" si="28"/>
        <v>#DIV/0!</v>
      </c>
      <c r="V95" s="102"/>
    </row>
    <row r="96" spans="1:22" ht="33" x14ac:dyDescent="0.25">
      <c r="A96" s="50" t="s">
        <v>139</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11</v>
      </c>
      <c r="H96" s="100">
        <v>1</v>
      </c>
      <c r="I96" s="101">
        <f t="shared" si="22"/>
        <v>0.2908</v>
      </c>
      <c r="J96" s="6">
        <f>IFERROR(VLOOKUP(C96,'[23]SINAPI DEZEMBRO'!$A:$E,4,FALSE),IFERROR(VLOOKUP(C96,'[23]BANCO DE DADOS'!$A$3:$F$10542,5,FALSE),""))</f>
        <v>1918.52</v>
      </c>
      <c r="K96" s="7">
        <f t="shared" si="23"/>
        <v>2476.42</v>
      </c>
      <c r="L96" s="101">
        <f t="shared" si="24"/>
        <v>0</v>
      </c>
      <c r="M96" s="130"/>
      <c r="N96" s="7">
        <f t="shared" si="25"/>
        <v>0</v>
      </c>
      <c r="O96" s="7">
        <f t="shared" si="26"/>
        <v>27240.62</v>
      </c>
      <c r="P96" s="7">
        <f t="shared" si="27"/>
        <v>0</v>
      </c>
      <c r="Q96" s="21" t="e">
        <f t="shared" si="28"/>
        <v>#DIV/0!</v>
      </c>
      <c r="V96" s="102"/>
    </row>
    <row r="97" spans="1:22" ht="33" x14ac:dyDescent="0.25">
      <c r="A97" s="50" t="s">
        <v>140</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52.5</v>
      </c>
      <c r="H97" s="100">
        <v>1</v>
      </c>
      <c r="I97" s="101">
        <f t="shared" si="22"/>
        <v>0.2908</v>
      </c>
      <c r="J97" s="6">
        <f>IFERROR(VLOOKUP(C97,'[23]SINAPI DEZEMBRO'!$A:$E,4,FALSE),IFERROR(VLOOKUP(C97,'[23]BANCO DE DADOS'!$A$3:$F$10542,5,FALSE),""))</f>
        <v>518.71</v>
      </c>
      <c r="K97" s="7">
        <f t="shared" si="23"/>
        <v>669.55</v>
      </c>
      <c r="L97" s="101">
        <f t="shared" si="24"/>
        <v>0</v>
      </c>
      <c r="M97" s="130"/>
      <c r="N97" s="7">
        <f t="shared" si="25"/>
        <v>0</v>
      </c>
      <c r="O97" s="7">
        <f t="shared" si="26"/>
        <v>35151.370000000003</v>
      </c>
      <c r="P97" s="7">
        <f t="shared" si="27"/>
        <v>0</v>
      </c>
      <c r="Q97" s="21" t="e">
        <f t="shared" si="28"/>
        <v>#DIV/0!</v>
      </c>
      <c r="V97" s="102"/>
    </row>
    <row r="98" spans="1:22" ht="33" x14ac:dyDescent="0.25">
      <c r="A98" s="50" t="s">
        <v>141</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105.01</v>
      </c>
      <c r="H98" s="100">
        <v>1</v>
      </c>
      <c r="I98" s="101">
        <f t="shared" si="22"/>
        <v>0.2908</v>
      </c>
      <c r="J98" s="6">
        <f>IFERROR(VLOOKUP(C98,'[23]SINAPI DEZEMBRO'!$A:$E,4,FALSE),IFERROR(VLOOKUP(C98,'[23]BANCO DE DADOS'!$A$3:$F$10542,5,FALSE),""))</f>
        <v>44.07</v>
      </c>
      <c r="K98" s="7">
        <f t="shared" si="23"/>
        <v>56.88</v>
      </c>
      <c r="L98" s="101">
        <f t="shared" si="24"/>
        <v>0</v>
      </c>
      <c r="M98" s="130"/>
      <c r="N98" s="7">
        <f t="shared" si="25"/>
        <v>0</v>
      </c>
      <c r="O98" s="7">
        <f t="shared" si="26"/>
        <v>5972.96</v>
      </c>
      <c r="P98" s="7">
        <f t="shared" si="27"/>
        <v>0</v>
      </c>
      <c r="Q98" s="21" t="e">
        <f t="shared" si="28"/>
        <v>#DIV/0!</v>
      </c>
      <c r="V98" s="102"/>
    </row>
    <row r="99" spans="1:22" ht="33" x14ac:dyDescent="0.25">
      <c r="A99" s="50" t="s">
        <v>142</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63</v>
      </c>
      <c r="H99" s="100">
        <v>1</v>
      </c>
      <c r="I99" s="101">
        <f t="shared" si="22"/>
        <v>0.2908</v>
      </c>
      <c r="J99" s="6">
        <f>IFERROR(VLOOKUP(C99,'[23]SINAPI DEZEMBRO'!$A:$E,4,FALSE),IFERROR(VLOOKUP(C99,'[23]BANCO DE DADOS'!$A$3:$F$10542,5,FALSE),""))</f>
        <v>63.63</v>
      </c>
      <c r="K99" s="7">
        <f t="shared" si="23"/>
        <v>82.13</v>
      </c>
      <c r="L99" s="101">
        <f t="shared" si="24"/>
        <v>0</v>
      </c>
      <c r="M99" s="130"/>
      <c r="N99" s="7">
        <f t="shared" si="25"/>
        <v>0</v>
      </c>
      <c r="O99" s="7">
        <f t="shared" si="26"/>
        <v>5174.1899999999996</v>
      </c>
      <c r="P99" s="7">
        <f t="shared" si="27"/>
        <v>0</v>
      </c>
      <c r="Q99" s="21" t="e">
        <f t="shared" si="28"/>
        <v>#DIV/0!</v>
      </c>
      <c r="V99" s="102"/>
    </row>
    <row r="100" spans="1:22" ht="49.5" x14ac:dyDescent="0.25">
      <c r="A100" s="50" t="s">
        <v>143</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28</v>
      </c>
      <c r="H100" s="100">
        <v>1</v>
      </c>
      <c r="I100" s="101">
        <f t="shared" si="22"/>
        <v>0.2908</v>
      </c>
      <c r="J100" s="6">
        <f>IFERROR(VLOOKUP(C100,'[23]SINAPI DEZEMBRO'!$A:$E,4,FALSE),IFERROR(VLOOKUP(C100,'[23]BANCO DE DADOS'!$A$3:$F$10542,5,FALSE),""))</f>
        <v>277.70999999999998</v>
      </c>
      <c r="K100" s="7">
        <f t="shared" si="23"/>
        <v>358.46</v>
      </c>
      <c r="L100" s="101">
        <f t="shared" si="24"/>
        <v>0</v>
      </c>
      <c r="M100" s="130"/>
      <c r="N100" s="7">
        <f t="shared" si="25"/>
        <v>0</v>
      </c>
      <c r="O100" s="7">
        <f t="shared" si="26"/>
        <v>10036.879999999999</v>
      </c>
      <c r="P100" s="7">
        <f t="shared" si="27"/>
        <v>0</v>
      </c>
      <c r="Q100" s="21" t="e">
        <f t="shared" si="28"/>
        <v>#DIV/0!</v>
      </c>
      <c r="V100" s="102"/>
    </row>
    <row r="101" spans="1:22" x14ac:dyDescent="0.25">
      <c r="A101" s="90" t="s">
        <v>144</v>
      </c>
      <c r="B101" s="90"/>
      <c r="C101" s="91"/>
      <c r="D101" s="92"/>
      <c r="E101" s="3" t="s">
        <v>145</v>
      </c>
      <c r="F101" s="92"/>
      <c r="G101" s="93"/>
      <c r="H101" s="92"/>
      <c r="I101" s="92"/>
      <c r="J101" s="94"/>
      <c r="K101" s="92"/>
      <c r="L101" s="92"/>
      <c r="M101" s="131"/>
      <c r="N101" s="92"/>
      <c r="O101" s="95">
        <f>SUM(O102:O110)</f>
        <v>50053.79</v>
      </c>
      <c r="P101" s="95">
        <f>SUM(P102:P110)</f>
        <v>0</v>
      </c>
      <c r="V101" s="102"/>
    </row>
    <row r="102" spans="1:22" ht="33" x14ac:dyDescent="0.25">
      <c r="A102" s="50" t="s">
        <v>146</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15</v>
      </c>
      <c r="H102" s="100">
        <v>1</v>
      </c>
      <c r="I102" s="101">
        <f t="shared" ref="I102:I110" si="29">IF($H102="","",IF($H102=1,$O$10,IF($H102=2,$O$11,IF($H102=3,$O$12,IF($H102=4,$O$13,IF($H102=5,$O$14,IF($H102=6,$O$15)))))))</f>
        <v>0.2908</v>
      </c>
      <c r="J102" s="6">
        <f>IFERROR(VLOOKUP(C102,'[23]SINAPI DEZEMBRO'!$A:$E,4,FALSE),IFERROR(VLOOKUP(C102,'[23]BANCO DE DADOS'!$A$3:$F$10542,5,FALSE),""))</f>
        <v>290.60000000000002</v>
      </c>
      <c r="K102" s="7">
        <f t="shared" ref="K102:K110" si="30">IF($G102="","",TRUNC((J102*I102)+J102,2))</f>
        <v>375.1</v>
      </c>
      <c r="L102" s="101">
        <f t="shared" ref="L102:L110" si="31">IF($H102="","",IF($H102=1,$P$10,IF($H102=2,$P$11,IF($H102=3,$P$12,IF($H102=4,$P$13,IF($H102=5,$P$14,IF($H102=6,$P$15)))))))</f>
        <v>0</v>
      </c>
      <c r="M102" s="130"/>
      <c r="N102" s="7">
        <f t="shared" ref="N102:N110" si="32">IF($G102="","",TRUNC((M102*L102)+M102,2))</f>
        <v>0</v>
      </c>
      <c r="O102" s="7">
        <f t="shared" ref="O102:O110" si="33">IF($G102="","",TRUNC(K102*G102,2))</f>
        <v>5626.5</v>
      </c>
      <c r="P102" s="7">
        <f t="shared" ref="P102:P110" si="34">IF($G102="","",TRUNC(N102*G102,2))</f>
        <v>0</v>
      </c>
      <c r="Q102" s="21" t="e">
        <f>P102/$P$101</f>
        <v>#DIV/0!</v>
      </c>
      <c r="V102" s="102"/>
    </row>
    <row r="103" spans="1:22" ht="33" x14ac:dyDescent="0.25">
      <c r="A103" s="50" t="s">
        <v>147</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15</v>
      </c>
      <c r="H103" s="100">
        <v>1</v>
      </c>
      <c r="I103" s="101">
        <f t="shared" si="29"/>
        <v>0.2908</v>
      </c>
      <c r="J103" s="6">
        <f>IFERROR(VLOOKUP(C103,'[23]SINAPI DEZEMBRO'!$A:$E,4,FALSE),IFERROR(VLOOKUP(C103,'[23]BANCO DE DADOS'!$A$3:$F$10542,5,FALSE),""))</f>
        <v>435.57</v>
      </c>
      <c r="K103" s="7">
        <f t="shared" si="30"/>
        <v>562.23</v>
      </c>
      <c r="L103" s="101">
        <f t="shared" si="31"/>
        <v>0</v>
      </c>
      <c r="M103" s="130"/>
      <c r="N103" s="7">
        <f t="shared" si="32"/>
        <v>0</v>
      </c>
      <c r="O103" s="7">
        <f t="shared" si="33"/>
        <v>8433.4500000000007</v>
      </c>
      <c r="P103" s="7">
        <f t="shared" si="34"/>
        <v>0</v>
      </c>
      <c r="Q103" s="21" t="e">
        <f t="shared" ref="Q103:Q110" si="35">P103/$P$101</f>
        <v>#DIV/0!</v>
      </c>
      <c r="V103" s="102"/>
    </row>
    <row r="104" spans="1:22" ht="33" x14ac:dyDescent="0.25">
      <c r="A104" s="50" t="s">
        <v>148</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6</v>
      </c>
      <c r="H104" s="100">
        <v>1</v>
      </c>
      <c r="I104" s="101">
        <f t="shared" si="29"/>
        <v>0.2908</v>
      </c>
      <c r="J104" s="6">
        <f>IFERROR(VLOOKUP(C104,'[23]SINAPI DEZEMBRO'!$A:$E,4,FALSE),IFERROR(VLOOKUP(C104,'[23]BANCO DE DADOS'!$A$3:$F$10542,5,FALSE),""))</f>
        <v>290.57</v>
      </c>
      <c r="K104" s="7">
        <f t="shared" si="30"/>
        <v>375.06</v>
      </c>
      <c r="L104" s="101">
        <f t="shared" si="31"/>
        <v>0</v>
      </c>
      <c r="M104" s="130"/>
      <c r="N104" s="7">
        <f t="shared" si="32"/>
        <v>0</v>
      </c>
      <c r="O104" s="7">
        <f t="shared" si="33"/>
        <v>2250.36</v>
      </c>
      <c r="P104" s="7">
        <f t="shared" si="34"/>
        <v>0</v>
      </c>
      <c r="Q104" s="21" t="e">
        <f t="shared" si="35"/>
        <v>#DIV/0!</v>
      </c>
      <c r="V104" s="102"/>
    </row>
    <row r="105" spans="1:22" ht="49.5" x14ac:dyDescent="0.25">
      <c r="A105" s="50" t="s">
        <v>149</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21</v>
      </c>
      <c r="H105" s="100">
        <v>1</v>
      </c>
      <c r="I105" s="101">
        <f t="shared" si="29"/>
        <v>0.2908</v>
      </c>
      <c r="J105" s="6">
        <f>IFERROR(VLOOKUP(C105,'[23]SINAPI DEZEMBRO'!$A:$E,4,FALSE),IFERROR(VLOOKUP(C105,'[23]BANCO DE DADOS'!$A$3:$F$10542,5,FALSE),""))</f>
        <v>484.52</v>
      </c>
      <c r="K105" s="7">
        <f t="shared" si="30"/>
        <v>625.41</v>
      </c>
      <c r="L105" s="101">
        <f t="shared" si="31"/>
        <v>0</v>
      </c>
      <c r="M105" s="130"/>
      <c r="N105" s="7">
        <f t="shared" si="32"/>
        <v>0</v>
      </c>
      <c r="O105" s="7">
        <f t="shared" si="33"/>
        <v>13133.61</v>
      </c>
      <c r="P105" s="7">
        <f t="shared" si="34"/>
        <v>0</v>
      </c>
      <c r="Q105" s="21" t="e">
        <f t="shared" si="35"/>
        <v>#DIV/0!</v>
      </c>
      <c r="V105" s="102"/>
    </row>
    <row r="106" spans="1:22" ht="33" x14ac:dyDescent="0.25">
      <c r="A106" s="50" t="s">
        <v>150</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15</v>
      </c>
      <c r="H106" s="100">
        <v>1</v>
      </c>
      <c r="I106" s="101">
        <f t="shared" si="29"/>
        <v>0.2908</v>
      </c>
      <c r="J106" s="6">
        <f>IFERROR(VLOOKUP(C106,'[23]SINAPI DEZEMBRO'!$A:$E,4,FALSE),IFERROR(VLOOKUP(C106,'[23]BANCO DE DADOS'!$A$3:$F$10542,5,FALSE),""))</f>
        <v>290.52999999999997</v>
      </c>
      <c r="K106" s="7">
        <f t="shared" si="30"/>
        <v>375.01</v>
      </c>
      <c r="L106" s="101">
        <f t="shared" si="31"/>
        <v>0</v>
      </c>
      <c r="M106" s="130"/>
      <c r="N106" s="7">
        <f t="shared" si="32"/>
        <v>0</v>
      </c>
      <c r="O106" s="7">
        <f t="shared" si="33"/>
        <v>5625.15</v>
      </c>
      <c r="P106" s="7">
        <f t="shared" si="34"/>
        <v>0</v>
      </c>
      <c r="Q106" s="21" t="e">
        <f t="shared" si="35"/>
        <v>#DIV/0!</v>
      </c>
      <c r="V106" s="102"/>
    </row>
    <row r="107" spans="1:22" ht="33" x14ac:dyDescent="0.25">
      <c r="A107" s="50" t="s">
        <v>151</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2</v>
      </c>
      <c r="H107" s="100">
        <v>1</v>
      </c>
      <c r="I107" s="101">
        <f t="shared" si="29"/>
        <v>0.2908</v>
      </c>
      <c r="J107" s="6">
        <f>IFERROR(VLOOKUP(C107,'[23]SINAPI DEZEMBRO'!$A:$E,4,FALSE),IFERROR(VLOOKUP(C107,'[23]BANCO DE DADOS'!$A$3:$F$10542,5,FALSE),""))</f>
        <v>199.32</v>
      </c>
      <c r="K107" s="7">
        <f t="shared" si="30"/>
        <v>257.27999999999997</v>
      </c>
      <c r="L107" s="101">
        <f t="shared" si="31"/>
        <v>0</v>
      </c>
      <c r="M107" s="130"/>
      <c r="N107" s="7">
        <f t="shared" si="32"/>
        <v>0</v>
      </c>
      <c r="O107" s="7">
        <f t="shared" si="33"/>
        <v>514.55999999999995</v>
      </c>
      <c r="P107" s="7">
        <f t="shared" si="34"/>
        <v>0</v>
      </c>
      <c r="Q107" s="21" t="e">
        <f t="shared" si="35"/>
        <v>#DIV/0!</v>
      </c>
      <c r="V107" s="102"/>
    </row>
    <row r="108" spans="1:22" ht="33" x14ac:dyDescent="0.25">
      <c r="A108" s="50" t="s">
        <v>152</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2</v>
      </c>
      <c r="H108" s="100">
        <v>1</v>
      </c>
      <c r="I108" s="101">
        <f t="shared" si="29"/>
        <v>0.2908</v>
      </c>
      <c r="J108" s="6">
        <f>IFERROR(VLOOKUP(C108,'[23]SINAPI DEZEMBRO'!$A:$E,4,FALSE),IFERROR(VLOOKUP(C108,'[23]BANCO DE DADOS'!$A$3:$F$10542,5,FALSE),""))</f>
        <v>479.01</v>
      </c>
      <c r="K108" s="7">
        <f t="shared" si="30"/>
        <v>618.29999999999995</v>
      </c>
      <c r="L108" s="101">
        <f t="shared" si="31"/>
        <v>0</v>
      </c>
      <c r="M108" s="130"/>
      <c r="N108" s="7">
        <f t="shared" si="32"/>
        <v>0</v>
      </c>
      <c r="O108" s="7">
        <f t="shared" si="33"/>
        <v>1236.5999999999999</v>
      </c>
      <c r="P108" s="7">
        <f t="shared" si="34"/>
        <v>0</v>
      </c>
      <c r="Q108" s="21" t="e">
        <f t="shared" si="35"/>
        <v>#DIV/0!</v>
      </c>
      <c r="V108" s="102"/>
    </row>
    <row r="109" spans="1:22" ht="66" x14ac:dyDescent="0.25">
      <c r="A109" s="50" t="s">
        <v>153</v>
      </c>
      <c r="B109" s="96" t="str">
        <f>IFERROR(VLOOKUP(C109,'[23]SINAPI DEZEMBRO'!$A:$F,6,FALSE),IFERROR(VLOOKUP(C109,'[23]BANCO DE DADOS'!$A$3:$F$10542,2,FALSE),""))</f>
        <v>COMPOSIÇÃO</v>
      </c>
      <c r="C109" s="97" t="s">
        <v>154</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6</v>
      </c>
      <c r="H109" s="100">
        <v>1</v>
      </c>
      <c r="I109" s="101">
        <f t="shared" si="29"/>
        <v>0.2908</v>
      </c>
      <c r="J109" s="6">
        <f>IFERROR(VLOOKUP(C109,'[23]SINAPI DEZEMBRO'!$A:$E,4,FALSE),IFERROR(VLOOKUP(C109,'[23]BANCO DE DADOS'!$A$3:$F$10542,5,FALSE),""))</f>
        <v>757.97</v>
      </c>
      <c r="K109" s="7">
        <f t="shared" si="30"/>
        <v>978.38</v>
      </c>
      <c r="L109" s="101">
        <f t="shared" si="31"/>
        <v>0</v>
      </c>
      <c r="M109" s="130"/>
      <c r="N109" s="7">
        <f t="shared" si="32"/>
        <v>0</v>
      </c>
      <c r="O109" s="7">
        <f t="shared" si="33"/>
        <v>5870.28</v>
      </c>
      <c r="P109" s="7">
        <f t="shared" si="34"/>
        <v>0</v>
      </c>
      <c r="Q109" s="21" t="e">
        <f t="shared" si="35"/>
        <v>#DIV/0!</v>
      </c>
      <c r="V109" s="102"/>
    </row>
    <row r="110" spans="1:22" ht="66" x14ac:dyDescent="0.25">
      <c r="A110" s="50" t="s">
        <v>155</v>
      </c>
      <c r="B110" s="96" t="str">
        <f>IFERROR(VLOOKUP(C110,'[23]SINAPI DEZEMBRO'!$A:$F,6,FALSE),IFERROR(VLOOKUP(C110,'[23]BANCO DE DADOS'!$A$3:$F$10542,2,FALSE),""))</f>
        <v>COMPOSIÇÃO</v>
      </c>
      <c r="C110" s="97" t="s">
        <v>156</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8</v>
      </c>
      <c r="H110" s="100">
        <v>1</v>
      </c>
      <c r="I110" s="101">
        <f t="shared" si="29"/>
        <v>0.2908</v>
      </c>
      <c r="J110" s="6">
        <f>IFERROR(VLOOKUP(C110,'[23]SINAPI DEZEMBRO'!$A:$E,4,FALSE),IFERROR(VLOOKUP(C110,'[23]BANCO DE DADOS'!$A$3:$F$10542,5,FALSE),""))</f>
        <v>713.06</v>
      </c>
      <c r="K110" s="7">
        <f t="shared" si="30"/>
        <v>920.41</v>
      </c>
      <c r="L110" s="101">
        <f t="shared" si="31"/>
        <v>0</v>
      </c>
      <c r="M110" s="130"/>
      <c r="N110" s="7">
        <f t="shared" si="32"/>
        <v>0</v>
      </c>
      <c r="O110" s="7">
        <f t="shared" si="33"/>
        <v>7363.28</v>
      </c>
      <c r="P110" s="7">
        <f t="shared" si="34"/>
        <v>0</v>
      </c>
      <c r="Q110" s="21" t="e">
        <f t="shared" si="35"/>
        <v>#DIV/0!</v>
      </c>
      <c r="V110" s="102"/>
    </row>
    <row r="111" spans="1:22" x14ac:dyDescent="0.25">
      <c r="A111" s="90" t="s">
        <v>157</v>
      </c>
      <c r="B111" s="90"/>
      <c r="C111" s="91"/>
      <c r="D111" s="92"/>
      <c r="E111" s="3" t="s">
        <v>158</v>
      </c>
      <c r="F111" s="92"/>
      <c r="G111" s="93"/>
      <c r="H111" s="92"/>
      <c r="I111" s="92"/>
      <c r="J111" s="94"/>
      <c r="K111" s="92"/>
      <c r="L111" s="92"/>
      <c r="M111" s="131"/>
      <c r="N111" s="92"/>
      <c r="O111" s="95">
        <f>SUM(O112:O115)</f>
        <v>61640.97</v>
      </c>
      <c r="P111" s="95">
        <f>SUM(P112:P115)</f>
        <v>0</v>
      </c>
      <c r="Q111" s="103"/>
      <c r="V111" s="102"/>
    </row>
    <row r="112" spans="1:22" x14ac:dyDescent="0.25">
      <c r="A112" s="50" t="s">
        <v>159</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798.07</v>
      </c>
      <c r="H112" s="100">
        <v>1</v>
      </c>
      <c r="I112" s="101">
        <f>IF($H112="","",IF($H112=1,$O$10,IF($H112=2,$O$11,IF($H112=3,$O$12,IF($H112=4,$O$13,IF($H112=5,$O$14,IF($H112=6,$O$15)))))))</f>
        <v>0.2908</v>
      </c>
      <c r="J112" s="6">
        <f>IFERROR(VLOOKUP(C112,'[23]SINAPI DEZEMBRO'!$A:$E,4,FALSE),IFERROR(VLOOKUP(C112,'[23]BANCO DE DADOS'!$A$3:$F$10542,5,FALSE),""))</f>
        <v>28.53</v>
      </c>
      <c r="K112" s="7">
        <f>IF($G112="","",TRUNC((J112*I112)+J112,2))</f>
        <v>36.82</v>
      </c>
      <c r="L112" s="101">
        <f>IF($H112="","",IF($H112=1,$P$10,IF($H112=2,$P$11,IF($H112=3,$P$12,IF($H112=4,$P$13,IF($H112=5,$P$14,IF($H112=6,$P$15)))))))</f>
        <v>0</v>
      </c>
      <c r="M112" s="130"/>
      <c r="N112" s="7">
        <f>IF($G112="","",TRUNC((M112*L112)+M112,2))</f>
        <v>0</v>
      </c>
      <c r="O112" s="7">
        <f>IF($G112="","",TRUNC(K112*G112,2))</f>
        <v>29384.93</v>
      </c>
      <c r="P112" s="7">
        <f>IF($G112="","",TRUNC(N112*G112,2))</f>
        <v>0</v>
      </c>
      <c r="Q112" s="21" t="e">
        <f>P112/$P$111</f>
        <v>#DIV/0!</v>
      </c>
      <c r="V112" s="102"/>
    </row>
    <row r="113" spans="1:22" ht="33" x14ac:dyDescent="0.25">
      <c r="A113" s="50" t="s">
        <v>160</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42</v>
      </c>
      <c r="H113" s="100">
        <v>1</v>
      </c>
      <c r="I113" s="101">
        <f>IF($H113="","",IF($H113=1,$O$10,IF($H113=2,$O$11,IF($H113=3,$O$12,IF($H113=4,$O$13,IF($H113=5,$O$14,IF($H113=6,$O$15)))))))</f>
        <v>0.2908</v>
      </c>
      <c r="J113" s="6">
        <f>IFERROR(VLOOKUP(C113,'[23]SINAPI DEZEMBRO'!$A:$E,4,FALSE),IFERROR(VLOOKUP(C113,'[23]BANCO DE DADOS'!$A$3:$F$10542,5,FALSE),""))</f>
        <v>150.31</v>
      </c>
      <c r="K113" s="7">
        <f>IF($G113="","",TRUNC((J113*I113)+J113,2))</f>
        <v>194.02</v>
      </c>
      <c r="L113" s="101">
        <f>IF($H113="","",IF($H113=1,$P$10,IF($H113=2,$P$11,IF($H113=3,$P$12,IF($H113=4,$P$13,IF($H113=5,$P$14,IF($H113=6,$P$15)))))))</f>
        <v>0</v>
      </c>
      <c r="M113" s="130"/>
      <c r="N113" s="7">
        <f>IF($G113="","",TRUNC((M113*L113)+M113,2))</f>
        <v>0</v>
      </c>
      <c r="O113" s="7">
        <f>IF($G113="","",TRUNC(K113*G113,2))</f>
        <v>8148.84</v>
      </c>
      <c r="P113" s="7">
        <f>IF($G113="","",TRUNC(N113*G113,2))</f>
        <v>0</v>
      </c>
      <c r="Q113" s="21" t="e">
        <f t="shared" ref="Q113:Q115" si="36">P113/$P$111</f>
        <v>#DIV/0!</v>
      </c>
      <c r="V113" s="102"/>
    </row>
    <row r="114" spans="1:22" ht="33" x14ac:dyDescent="0.25">
      <c r="A114" s="50" t="s">
        <v>161</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210</v>
      </c>
      <c r="H114" s="100">
        <v>1</v>
      </c>
      <c r="I114" s="101">
        <f>IF($H114="","",IF($H114=1,$O$10,IF($H114=2,$O$11,IF($H114=3,$O$12,IF($H114=4,$O$13,IF($H114=5,$O$14,IF($H114=6,$O$15)))))))</f>
        <v>0.2908</v>
      </c>
      <c r="J114" s="6">
        <f>IFERROR(VLOOKUP(C114,'[23]SINAPI DEZEMBRO'!$A:$E,4,FALSE),IFERROR(VLOOKUP(C114,'[23]BANCO DE DADOS'!$A$3:$F$10542,5,FALSE),""))</f>
        <v>38.31</v>
      </c>
      <c r="K114" s="7">
        <f>IF($G114="","",TRUNC((J114*I114)+J114,2))</f>
        <v>49.45</v>
      </c>
      <c r="L114" s="101">
        <f>IF($H114="","",IF($H114=1,$P$10,IF($H114=2,$P$11,IF($H114=3,$P$12,IF($H114=4,$P$13,IF($H114=5,$P$14,IF($H114=6,$P$15)))))))</f>
        <v>0</v>
      </c>
      <c r="M114" s="130"/>
      <c r="N114" s="7">
        <f>IF($G114="","",TRUNC((M114*L114)+M114,2))</f>
        <v>0</v>
      </c>
      <c r="O114" s="7">
        <f>IF($G114="","",TRUNC(K114*G114,2))</f>
        <v>10384.5</v>
      </c>
      <c r="P114" s="7">
        <f>IF($G114="","",TRUNC(N114*G114,2))</f>
        <v>0</v>
      </c>
      <c r="Q114" s="21" t="e">
        <f t="shared" si="36"/>
        <v>#DIV/0!</v>
      </c>
      <c r="V114" s="102"/>
    </row>
    <row r="115" spans="1:22" ht="33" x14ac:dyDescent="0.25">
      <c r="A115" s="50" t="s">
        <v>162</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315.02999999999997</v>
      </c>
      <c r="H115" s="100">
        <v>1</v>
      </c>
      <c r="I115" s="101">
        <f>IF($H115="","",IF($H115=1,$O$10,IF($H115=2,$O$11,IF($H115=3,$O$12,IF($H115=4,$O$13,IF($H115=5,$O$14,IF($H115=6,$O$15)))))))</f>
        <v>0.2908</v>
      </c>
      <c r="J115" s="6">
        <f>IFERROR(VLOOKUP(C115,'[23]SINAPI DEZEMBRO'!$A:$E,4,FALSE),IFERROR(VLOOKUP(C115,'[23]BANCO DE DADOS'!$A$3:$F$10542,5,FALSE),""))</f>
        <v>33.75</v>
      </c>
      <c r="K115" s="7">
        <f>IF($G115="","",TRUNC((J115*I115)+J115,2))</f>
        <v>43.56</v>
      </c>
      <c r="L115" s="101">
        <f>IF($H115="","",IF($H115=1,$P$10,IF($H115=2,$P$11,IF($H115=3,$P$12,IF($H115=4,$P$13,IF($H115=5,$P$14,IF($H115=6,$P$15)))))))</f>
        <v>0</v>
      </c>
      <c r="M115" s="130"/>
      <c r="N115" s="7">
        <f>IF($G115="","",TRUNC((M115*L115)+M115,2))</f>
        <v>0</v>
      </c>
      <c r="O115" s="7">
        <f>IF($G115="","",TRUNC(K115*G115,2))</f>
        <v>13722.7</v>
      </c>
      <c r="P115" s="7">
        <f>IF($G115="","",TRUNC(N115*G115,2))</f>
        <v>0</v>
      </c>
      <c r="Q115" s="21" t="e">
        <f t="shared" si="36"/>
        <v>#DIV/0!</v>
      </c>
      <c r="V115" s="102"/>
    </row>
    <row r="116" spans="1:22" x14ac:dyDescent="0.25">
      <c r="A116" s="90" t="s">
        <v>163</v>
      </c>
      <c r="B116" s="90"/>
      <c r="C116" s="91"/>
      <c r="D116" s="92"/>
      <c r="E116" s="3" t="s">
        <v>164</v>
      </c>
      <c r="F116" s="92"/>
      <c r="G116" s="93"/>
      <c r="H116" s="92"/>
      <c r="I116" s="92"/>
      <c r="J116" s="94"/>
      <c r="K116" s="92"/>
      <c r="L116" s="92"/>
      <c r="M116" s="131"/>
      <c r="N116" s="92"/>
      <c r="O116" s="95">
        <f>SUM(O117:O128)</f>
        <v>122694.59</v>
      </c>
      <c r="P116" s="95">
        <f>SUM(P117:P128)</f>
        <v>0</v>
      </c>
      <c r="V116" s="102"/>
    </row>
    <row r="117" spans="1:22" x14ac:dyDescent="0.25">
      <c r="A117" s="50" t="s">
        <v>165</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7</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30"/>
      <c r="N117" s="7">
        <f t="shared" ref="N117:N128" si="40">IF($G117="","",TRUNC((M117*L117)+M117,2))</f>
        <v>0</v>
      </c>
      <c r="O117" s="7">
        <f t="shared" ref="O117:O128" si="41">IF($G117="","",TRUNC(K117*G117,2))</f>
        <v>9995.3700000000008</v>
      </c>
      <c r="P117" s="7">
        <f t="shared" ref="P117:P128" si="42">IF($G117="","",TRUNC(N117*G117,2))</f>
        <v>0</v>
      </c>
      <c r="Q117" s="21" t="e">
        <f>P117/$P$116</f>
        <v>#DIV/0!</v>
      </c>
      <c r="V117" s="102"/>
    </row>
    <row r="118" spans="1:22" ht="49.5" x14ac:dyDescent="0.25">
      <c r="A118" s="50" t="s">
        <v>166</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0.2908</v>
      </c>
      <c r="J118" s="6">
        <f>IFERROR(VLOOKUP(C118,'[23]SINAPI DEZEMBRO'!$A:$E,4,FALSE),IFERROR(VLOOKUP(C118,'[23]BANCO DE DADOS'!$A$3:$F$10542,5,FALSE),""))</f>
        <v>7.59</v>
      </c>
      <c r="K118" s="7">
        <f t="shared" si="38"/>
        <v>9.7899999999999991</v>
      </c>
      <c r="L118" s="101">
        <f t="shared" si="39"/>
        <v>0</v>
      </c>
      <c r="M118" s="130"/>
      <c r="N118" s="7">
        <f t="shared" si="40"/>
        <v>0</v>
      </c>
      <c r="O118" s="7">
        <f t="shared" si="41"/>
        <v>9476.7199999999993</v>
      </c>
      <c r="P118" s="7">
        <f t="shared" si="42"/>
        <v>0</v>
      </c>
      <c r="Q118" s="21" t="e">
        <f t="shared" ref="Q118:Q128" si="43">P118/$P$116</f>
        <v>#DIV/0!</v>
      </c>
      <c r="V118" s="102"/>
    </row>
    <row r="119" spans="1:22" ht="49.5" x14ac:dyDescent="0.25">
      <c r="A119" s="50" t="s">
        <v>167</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0.2908</v>
      </c>
      <c r="J119" s="6">
        <f>IFERROR(VLOOKUP(C119,'[23]SINAPI DEZEMBRO'!$A:$E,4,FALSE),IFERROR(VLOOKUP(C119,'[23]BANCO DE DADOS'!$A$3:$F$10542,5,FALSE),""))</f>
        <v>5.16</v>
      </c>
      <c r="K119" s="7">
        <f t="shared" si="38"/>
        <v>6.66</v>
      </c>
      <c r="L119" s="101">
        <f t="shared" si="39"/>
        <v>0</v>
      </c>
      <c r="M119" s="130"/>
      <c r="N119" s="7">
        <f t="shared" si="40"/>
        <v>0</v>
      </c>
      <c r="O119" s="7">
        <f t="shared" si="41"/>
        <v>6446.88</v>
      </c>
      <c r="P119" s="7">
        <f t="shared" si="42"/>
        <v>0</v>
      </c>
      <c r="Q119" s="21" t="e">
        <f t="shared" si="43"/>
        <v>#DIV/0!</v>
      </c>
      <c r="V119" s="102"/>
    </row>
    <row r="120" spans="1:22" ht="33" x14ac:dyDescent="0.25">
      <c r="A120" s="50" t="s">
        <v>168</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2.38</v>
      </c>
      <c r="H120" s="100">
        <v>1</v>
      </c>
      <c r="I120" s="101">
        <f t="shared" si="37"/>
        <v>0.2908</v>
      </c>
      <c r="J120" s="6">
        <f>IFERROR(VLOOKUP(C120,'[23]SINAPI DEZEMBRO'!$A:$E,4,FALSE),IFERROR(VLOOKUP(C120,'[23]BANCO DE DADOS'!$A$3:$F$10542,5,FALSE),""))</f>
        <v>100.24</v>
      </c>
      <c r="K120" s="7">
        <f t="shared" si="38"/>
        <v>129.38</v>
      </c>
      <c r="L120" s="101">
        <f t="shared" si="39"/>
        <v>0</v>
      </c>
      <c r="M120" s="130"/>
      <c r="N120" s="7">
        <f t="shared" si="40"/>
        <v>0</v>
      </c>
      <c r="O120" s="7">
        <f t="shared" si="41"/>
        <v>307.92</v>
      </c>
      <c r="P120" s="7">
        <f t="shared" si="42"/>
        <v>0</v>
      </c>
      <c r="Q120" s="21" t="e">
        <f t="shared" si="43"/>
        <v>#DIV/0!</v>
      </c>
      <c r="V120" s="102"/>
    </row>
    <row r="121" spans="1:22" ht="33" x14ac:dyDescent="0.25">
      <c r="A121" s="50" t="s">
        <v>169</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16</v>
      </c>
      <c r="H121" s="100">
        <v>1</v>
      </c>
      <c r="I121" s="101">
        <f t="shared" si="37"/>
        <v>0.2908</v>
      </c>
      <c r="J121" s="6">
        <f>IFERROR(VLOOKUP(C121,'[23]SINAPI DEZEMBRO'!$A:$E,4,FALSE),IFERROR(VLOOKUP(C121,'[23]BANCO DE DADOS'!$A$3:$F$10542,5,FALSE),""))</f>
        <v>244.47</v>
      </c>
      <c r="K121" s="7">
        <f t="shared" si="38"/>
        <v>315.56</v>
      </c>
      <c r="L121" s="101">
        <f t="shared" si="39"/>
        <v>0</v>
      </c>
      <c r="M121" s="130"/>
      <c r="N121" s="7">
        <f t="shared" si="40"/>
        <v>0</v>
      </c>
      <c r="O121" s="7">
        <f t="shared" si="41"/>
        <v>5048.96</v>
      </c>
      <c r="P121" s="7">
        <f t="shared" si="42"/>
        <v>0</v>
      </c>
      <c r="Q121" s="21" t="e">
        <f t="shared" si="43"/>
        <v>#DIV/0!</v>
      </c>
      <c r="V121" s="102"/>
    </row>
    <row r="122" spans="1:22" ht="33" x14ac:dyDescent="0.25">
      <c r="A122" s="50" t="s">
        <v>170</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12.8</v>
      </c>
      <c r="H122" s="100">
        <v>1</v>
      </c>
      <c r="I122" s="101">
        <f t="shared" si="37"/>
        <v>0.2908</v>
      </c>
      <c r="J122" s="6">
        <f>IFERROR(VLOOKUP(C122,'[23]SINAPI DEZEMBRO'!$A:$E,4,FALSE),IFERROR(VLOOKUP(C122,'[23]BANCO DE DADOS'!$A$3:$F$10542,5,FALSE),""))</f>
        <v>440.08</v>
      </c>
      <c r="K122" s="7">
        <f t="shared" si="38"/>
        <v>568.04999999999995</v>
      </c>
      <c r="L122" s="101">
        <f t="shared" si="39"/>
        <v>0</v>
      </c>
      <c r="M122" s="130"/>
      <c r="N122" s="7">
        <f t="shared" si="40"/>
        <v>0</v>
      </c>
      <c r="O122" s="7">
        <f t="shared" si="41"/>
        <v>7271.04</v>
      </c>
      <c r="P122" s="7">
        <f t="shared" si="42"/>
        <v>0</v>
      </c>
      <c r="Q122" s="21" t="e">
        <f t="shared" si="43"/>
        <v>#DIV/0!</v>
      </c>
      <c r="V122" s="102"/>
    </row>
    <row r="123" spans="1:22" ht="49.5" x14ac:dyDescent="0.25">
      <c r="A123" s="50" t="s">
        <v>171</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4.21</v>
      </c>
      <c r="H123" s="100">
        <v>1</v>
      </c>
      <c r="I123" s="101">
        <f t="shared" si="37"/>
        <v>0.2908</v>
      </c>
      <c r="J123" s="6">
        <f>IFERROR(VLOOKUP(C123,'[23]SINAPI DEZEMBRO'!$A:$E,4,FALSE),IFERROR(VLOOKUP(C123,'[23]BANCO DE DADOS'!$A$3:$F$10542,5,FALSE),""))</f>
        <v>207.99</v>
      </c>
      <c r="K123" s="7">
        <f t="shared" si="38"/>
        <v>268.47000000000003</v>
      </c>
      <c r="L123" s="101">
        <f t="shared" si="39"/>
        <v>0</v>
      </c>
      <c r="M123" s="130"/>
      <c r="N123" s="7">
        <f t="shared" si="40"/>
        <v>0</v>
      </c>
      <c r="O123" s="7">
        <f t="shared" si="41"/>
        <v>1130.25</v>
      </c>
      <c r="P123" s="7">
        <f t="shared" si="42"/>
        <v>0</v>
      </c>
      <c r="Q123" s="21" t="e">
        <f t="shared" si="43"/>
        <v>#DIV/0!</v>
      </c>
      <c r="V123" s="102"/>
    </row>
    <row r="124" spans="1:22" ht="49.5" x14ac:dyDescent="0.25">
      <c r="A124" s="50" t="s">
        <v>172</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24</v>
      </c>
      <c r="H124" s="100">
        <v>1</v>
      </c>
      <c r="I124" s="101">
        <f t="shared" si="37"/>
        <v>0.2908</v>
      </c>
      <c r="J124" s="6">
        <f>IFERROR(VLOOKUP(C124,'[23]SINAPI DEZEMBRO'!$A:$E,4,FALSE),IFERROR(VLOOKUP(C124,'[23]BANCO DE DADOS'!$A$3:$F$10542,5,FALSE),""))</f>
        <v>1288.1199999999999</v>
      </c>
      <c r="K124" s="7">
        <f t="shared" si="38"/>
        <v>1662.7</v>
      </c>
      <c r="L124" s="101">
        <f t="shared" si="39"/>
        <v>0</v>
      </c>
      <c r="M124" s="130"/>
      <c r="N124" s="7">
        <f t="shared" si="40"/>
        <v>0</v>
      </c>
      <c r="O124" s="7">
        <f t="shared" si="41"/>
        <v>39904.800000000003</v>
      </c>
      <c r="P124" s="7">
        <f t="shared" si="42"/>
        <v>0</v>
      </c>
      <c r="Q124" s="21" t="e">
        <f t="shared" si="43"/>
        <v>#DIV/0!</v>
      </c>
      <c r="V124" s="102"/>
    </row>
    <row r="125" spans="1:22" ht="33" x14ac:dyDescent="0.25">
      <c r="A125" s="50" t="s">
        <v>173</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0.2908</v>
      </c>
      <c r="J125" s="6">
        <f>IFERROR(VLOOKUP(C125,'[23]SINAPI DEZEMBRO'!$A:$E,4,FALSE),IFERROR(VLOOKUP(C125,'[23]BANCO DE DADOS'!$A$3:$F$10542,5,FALSE),""))</f>
        <v>21.96</v>
      </c>
      <c r="K125" s="7">
        <f t="shared" si="38"/>
        <v>28.34</v>
      </c>
      <c r="L125" s="101">
        <f t="shared" si="39"/>
        <v>0</v>
      </c>
      <c r="M125" s="130"/>
      <c r="N125" s="7">
        <f t="shared" si="40"/>
        <v>0</v>
      </c>
      <c r="O125" s="7">
        <f t="shared" si="41"/>
        <v>39902.720000000001</v>
      </c>
      <c r="P125" s="7">
        <f t="shared" si="42"/>
        <v>0</v>
      </c>
      <c r="Q125" s="21" t="e">
        <f t="shared" si="43"/>
        <v>#DIV/0!</v>
      </c>
      <c r="V125" s="102"/>
    </row>
    <row r="126" spans="1:22" ht="33" x14ac:dyDescent="0.25">
      <c r="A126" s="50" t="s">
        <v>174</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0.2908</v>
      </c>
      <c r="J126" s="6">
        <f>IFERROR(VLOOKUP(C126,'[23]SINAPI DEZEMBRO'!$A:$E,4,FALSE),IFERROR(VLOOKUP(C126,'[23]BANCO DE DADOS'!$A$3:$F$10542,5,FALSE),""))</f>
        <v>0.75</v>
      </c>
      <c r="K126" s="7">
        <f t="shared" si="38"/>
        <v>0.96</v>
      </c>
      <c r="L126" s="101">
        <f t="shared" si="39"/>
        <v>0</v>
      </c>
      <c r="M126" s="130"/>
      <c r="N126" s="7">
        <f t="shared" si="40"/>
        <v>0</v>
      </c>
      <c r="O126" s="7">
        <f t="shared" si="41"/>
        <v>633.6</v>
      </c>
      <c r="P126" s="7">
        <f t="shared" si="42"/>
        <v>0</v>
      </c>
      <c r="Q126" s="21" t="e">
        <f t="shared" si="43"/>
        <v>#DIV/0!</v>
      </c>
      <c r="V126" s="102"/>
    </row>
    <row r="127" spans="1:22" ht="49.5" x14ac:dyDescent="0.25">
      <c r="A127" s="50" t="s">
        <v>175</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0.2908</v>
      </c>
      <c r="J127" s="6">
        <f>IFERROR(VLOOKUP(C127,'[23]SINAPI DEZEMBRO'!$A:$E,4,FALSE),IFERROR(VLOOKUP(C127,'[23]BANCO DE DADOS'!$A$3:$F$10542,5,FALSE),""))</f>
        <v>3.76</v>
      </c>
      <c r="K127" s="7">
        <f t="shared" si="38"/>
        <v>4.8499999999999996</v>
      </c>
      <c r="L127" s="101">
        <f t="shared" si="39"/>
        <v>0</v>
      </c>
      <c r="M127" s="130"/>
      <c r="N127" s="7">
        <f t="shared" si="40"/>
        <v>0</v>
      </c>
      <c r="O127" s="7">
        <f t="shared" si="41"/>
        <v>703.25</v>
      </c>
      <c r="P127" s="7">
        <f t="shared" si="42"/>
        <v>0</v>
      </c>
      <c r="Q127" s="21" t="e">
        <f t="shared" si="43"/>
        <v>#DIV/0!</v>
      </c>
      <c r="V127" s="102"/>
    </row>
    <row r="128" spans="1:22" ht="49.5" x14ac:dyDescent="0.25">
      <c r="A128" s="50" t="s">
        <v>176</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0.2908</v>
      </c>
      <c r="J128" s="6">
        <f>IFERROR(VLOOKUP(C128,'[23]SINAPI DEZEMBRO'!$A:$E,4,FALSE),IFERROR(VLOOKUP(C128,'[23]BANCO DE DADOS'!$A$3:$F$10542,5,FALSE),""))</f>
        <v>4</v>
      </c>
      <c r="K128" s="7">
        <f t="shared" si="38"/>
        <v>5.16</v>
      </c>
      <c r="L128" s="101">
        <f t="shared" si="39"/>
        <v>0</v>
      </c>
      <c r="M128" s="130"/>
      <c r="N128" s="7">
        <f t="shared" si="40"/>
        <v>0</v>
      </c>
      <c r="O128" s="7">
        <f t="shared" si="41"/>
        <v>1873.08</v>
      </c>
      <c r="P128" s="7">
        <f t="shared" si="42"/>
        <v>0</v>
      </c>
      <c r="Q128" s="21" t="e">
        <f t="shared" si="43"/>
        <v>#DIV/0!</v>
      </c>
      <c r="V128" s="102"/>
    </row>
    <row r="129" spans="1:29" s="82" customFormat="1" ht="33" x14ac:dyDescent="0.25">
      <c r="A129" s="84" t="s">
        <v>177</v>
      </c>
      <c r="B129" s="84"/>
      <c r="C129" s="85"/>
      <c r="D129" s="86"/>
      <c r="E129" s="9" t="s">
        <v>178</v>
      </c>
      <c r="F129" s="86"/>
      <c r="G129" s="87"/>
      <c r="H129" s="86"/>
      <c r="I129" s="86"/>
      <c r="J129" s="88"/>
      <c r="K129" s="86"/>
      <c r="L129" s="86"/>
      <c r="M129" s="132"/>
      <c r="N129" s="86"/>
      <c r="O129" s="89">
        <f>SUM(O130,O132,O138,O140,O142,O151,O166,O175,O192,O202)</f>
        <v>2389115.38</v>
      </c>
      <c r="P129" s="89">
        <f>SUM(P130,P132,P138,P140,P142,P151,P166,P175,P192,P202)</f>
        <v>0</v>
      </c>
      <c r="Q129" s="21"/>
      <c r="V129" s="83"/>
      <c r="W129" s="83"/>
      <c r="X129" s="83"/>
      <c r="Y129" s="83"/>
      <c r="Z129" s="83"/>
      <c r="AA129" s="83"/>
      <c r="AB129" s="83"/>
      <c r="AC129" s="83"/>
    </row>
    <row r="130" spans="1:29" s="82" customFormat="1" x14ac:dyDescent="0.25">
      <c r="A130" s="90" t="s">
        <v>179</v>
      </c>
      <c r="B130" s="90"/>
      <c r="C130" s="91"/>
      <c r="D130" s="92"/>
      <c r="E130" s="3" t="s">
        <v>58</v>
      </c>
      <c r="F130" s="92"/>
      <c r="G130" s="93"/>
      <c r="H130" s="92"/>
      <c r="I130" s="92"/>
      <c r="J130" s="94"/>
      <c r="K130" s="92"/>
      <c r="L130" s="92"/>
      <c r="M130" s="131"/>
      <c r="N130" s="92"/>
      <c r="O130" s="95">
        <f>SUM(O131)</f>
        <v>177428.7</v>
      </c>
      <c r="P130" s="95">
        <f>SUM(P131)</f>
        <v>0</v>
      </c>
      <c r="Q130" s="21"/>
      <c r="V130" s="83"/>
      <c r="W130" s="83"/>
      <c r="X130" s="83"/>
      <c r="Y130" s="83"/>
      <c r="Z130" s="83"/>
      <c r="AA130" s="83"/>
      <c r="AB130" s="83"/>
      <c r="AC130" s="83"/>
    </row>
    <row r="131" spans="1:29" s="82" customFormat="1" x14ac:dyDescent="0.25">
      <c r="A131" s="50" t="s">
        <v>180</v>
      </c>
      <c r="B131" s="96" t="str">
        <f>IFERROR(VLOOKUP(C131,'[23]SINAPI DEZEMBRO'!$A:$F,6,FALSE),IFERROR(VLOOKUP(C131,'[23]BANCO DE DADOS'!$A$3:$F$10542,2,FALSE),""))</f>
        <v>COMPOSIÇÃO</v>
      </c>
      <c r="C131" s="97" t="s">
        <v>181</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0.2908</v>
      </c>
      <c r="J131" s="6">
        <f>IFERROR(VLOOKUP(C131,'[23]SINAPI DEZEMBRO'!$A:$E,4,FALSE),IFERROR(VLOOKUP(C131,'[23]BANCO DE DADOS'!$A$3:$F$10542,5,FALSE),""))</f>
        <v>137456.39000000001</v>
      </c>
      <c r="K131" s="7">
        <f>IF($G131="","",TRUNC((J131*I131)+J131,2))</f>
        <v>177428.7</v>
      </c>
      <c r="L131" s="101">
        <f>IF($H131="","",IF($H131=1,$P$10,IF($H131=2,$P$11,IF($H131=3,$P$12,IF($H131=4,$P$13,IF($H131=5,$P$14,IF($H131=6,$P$15)))))))</f>
        <v>0</v>
      </c>
      <c r="M131" s="130"/>
      <c r="N131" s="7">
        <f>IF($G131="","",TRUNC((M131*L131)+M131,2))</f>
        <v>0</v>
      </c>
      <c r="O131" s="7">
        <f>IF($G131="","",TRUNC(K131*G131,2))</f>
        <v>177428.7</v>
      </c>
      <c r="P131" s="7">
        <f>IF($G131="","",TRUNC(N131*G131,2))</f>
        <v>0</v>
      </c>
      <c r="Q131" s="21" t="e">
        <f>P131/P130</f>
        <v>#DIV/0!</v>
      </c>
      <c r="R131" s="21">
        <f>O131/O129</f>
        <v>7.4300000000000005E-2</v>
      </c>
      <c r="S131" s="21" t="e">
        <f>P131/P129</f>
        <v>#DIV/0!</v>
      </c>
      <c r="V131" s="83"/>
      <c r="W131" s="83"/>
      <c r="X131" s="83"/>
      <c r="Y131" s="83"/>
      <c r="Z131" s="83"/>
      <c r="AA131" s="83"/>
      <c r="AB131" s="83"/>
      <c r="AC131" s="83"/>
    </row>
    <row r="132" spans="1:29" s="82" customFormat="1" x14ac:dyDescent="0.25">
      <c r="A132" s="90" t="s">
        <v>182</v>
      </c>
      <c r="B132" s="90"/>
      <c r="C132" s="91"/>
      <c r="D132" s="92"/>
      <c r="E132" s="3" t="s">
        <v>62</v>
      </c>
      <c r="F132" s="92"/>
      <c r="G132" s="93"/>
      <c r="H132" s="92"/>
      <c r="I132" s="92"/>
      <c r="J132" s="94"/>
      <c r="K132" s="92"/>
      <c r="L132" s="92"/>
      <c r="M132" s="131"/>
      <c r="N132" s="92"/>
      <c r="O132" s="95">
        <f>SUM(O133:O137)</f>
        <v>230825.7</v>
      </c>
      <c r="P132" s="95">
        <f>SUM(P133:P137)</f>
        <v>0</v>
      </c>
      <c r="Q132" s="21"/>
      <c r="V132" s="83"/>
      <c r="W132" s="83"/>
      <c r="X132" s="83"/>
      <c r="Y132" s="83"/>
      <c r="Z132" s="83"/>
      <c r="AA132" s="83"/>
      <c r="AB132" s="83"/>
      <c r="AC132" s="83"/>
    </row>
    <row r="133" spans="1:29" s="82" customFormat="1" ht="33" x14ac:dyDescent="0.25">
      <c r="A133" s="50" t="s">
        <v>183</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147.41999999999999</v>
      </c>
      <c r="H133" s="100">
        <v>1</v>
      </c>
      <c r="I133" s="101">
        <f>IF($H133="","",IF($H133=1,$O$10,IF($H133=2,$O$11,IF($H133=3,$O$12,IF($H133=4,$O$13,IF($H133=5,$O$14,IF($H133=6,$O$15)))))))</f>
        <v>0.2908</v>
      </c>
      <c r="J133" s="6">
        <f>IFERROR(VLOOKUP(C133,'[23]SINAPI DEZEMBRO'!$A:$E,4,FALSE),IFERROR(VLOOKUP(C133,'[23]BANCO DE DADOS'!$A$3:$F$10542,5,FALSE),""))</f>
        <v>464.96</v>
      </c>
      <c r="K133" s="7">
        <f>IF($G133="","",TRUNC((J133*I133)+J133,2))</f>
        <v>600.16999999999996</v>
      </c>
      <c r="L133" s="101">
        <f>IF($H133="","",IF($H133=1,$P$10,IF($H133=2,$P$11,IF($H133=3,$P$12,IF($H133=4,$P$13,IF($H133=5,$P$14,IF($H133=6,$P$15)))))))</f>
        <v>0</v>
      </c>
      <c r="M133" s="130"/>
      <c r="N133" s="7">
        <f>IF($G133="","",TRUNC((M133*L133)+M133,2))</f>
        <v>0</v>
      </c>
      <c r="O133" s="7">
        <f>IF($G133="","",TRUNC(K133*G133,2))</f>
        <v>88477.06</v>
      </c>
      <c r="P133" s="7">
        <f>IF($G133="","",TRUNC(N133*G133,2))</f>
        <v>0</v>
      </c>
      <c r="Q133" s="21" t="e">
        <f>P133/$P$132</f>
        <v>#DIV/0!</v>
      </c>
      <c r="V133" s="83"/>
      <c r="W133" s="83"/>
      <c r="X133" s="83"/>
      <c r="Y133" s="83"/>
      <c r="Z133" s="83"/>
      <c r="AA133" s="83"/>
      <c r="AB133" s="83"/>
      <c r="AC133" s="83"/>
    </row>
    <row r="134" spans="1:29" s="82" customFormat="1" ht="49.5" x14ac:dyDescent="0.25">
      <c r="A134" s="50" t="s">
        <v>184</v>
      </c>
      <c r="B134" s="96" t="str">
        <f>IFERROR(VLOOKUP(C134,'[23]SINAPI DEZEMBRO'!$A:$F,6,FALSE),IFERROR(VLOOKUP(C134,'[23]BANCO DE DADOS'!$A$3:$F$10542,2,FALSE),""))</f>
        <v>COMPESA 2024.2</v>
      </c>
      <c r="C134" s="97" t="s">
        <v>65</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0.2908</v>
      </c>
      <c r="J134" s="6">
        <f>IFERROR(VLOOKUP(C134,'[23]SINAPI DEZEMBRO'!$A:$E,4,FALSE),IFERROR(VLOOKUP(C134,'[23]BANCO DE DADOS'!$A$3:$F$10542,5,FALSE),""))</f>
        <v>4181.8900000000003</v>
      </c>
      <c r="K134" s="7">
        <f>IF($G134="","",TRUNC((J134*I134)+J134,2))</f>
        <v>5397.98</v>
      </c>
      <c r="L134" s="101">
        <f>IF($H134="","",IF($H134=1,$P$10,IF($H134=2,$P$11,IF($H134=3,$P$12,IF($H134=4,$P$13,IF($H134=5,$P$14,IF($H134=6,$P$15)))))))</f>
        <v>0</v>
      </c>
      <c r="M134" s="130"/>
      <c r="N134" s="7">
        <f>IF($G134="","",TRUNC((M134*L134)+M134,2))</f>
        <v>0</v>
      </c>
      <c r="O134" s="7">
        <f>IF($G134="","",TRUNC(K134*G134,2))</f>
        <v>118755.56</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185</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30"/>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186</v>
      </c>
      <c r="B136" s="96" t="str">
        <f>IFERROR(VLOOKUP(C136,'[23]SINAPI DEZEMBRO'!$A:$F,6,FALSE),IFERROR(VLOOKUP(C136,'[23]BANCO DE DADOS'!$A$3:$F$10542,2,FALSE),""))</f>
        <v>COMPESA 2024.2</v>
      </c>
      <c r="C136" s="97" t="s">
        <v>68</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8</v>
      </c>
      <c r="H136" s="100">
        <v>1</v>
      </c>
      <c r="I136" s="101">
        <f>IF($H136="","",IF($H136=1,$O$10,IF($H136=2,$O$11,IF($H136=3,$O$12,IF($H136=4,$O$13,IF($H136=5,$O$14,IF($H136=6,$O$15)))))))</f>
        <v>0.2908</v>
      </c>
      <c r="J136" s="6">
        <f>IFERROR(VLOOKUP(C136,'[23]SINAPI DEZEMBRO'!$A:$E,4,FALSE),IFERROR(VLOOKUP(C136,'[23]BANCO DE DADOS'!$A$3:$F$10542,5,FALSE),""))</f>
        <v>19.66</v>
      </c>
      <c r="K136" s="7">
        <f>IF($G136="","",TRUNC((J136*I136)+J136,2))</f>
        <v>25.37</v>
      </c>
      <c r="L136" s="101">
        <f>IF($H136="","",IF($H136=1,$P$10,IF($H136=2,$P$11,IF($H136=3,$P$12,IF($H136=4,$P$13,IF($H136=5,$P$14,IF($H136=6,$P$15)))))))</f>
        <v>0</v>
      </c>
      <c r="M136" s="130"/>
      <c r="N136" s="7">
        <f>IF($G136="","",TRUNC((M136*L136)+M136,2))</f>
        <v>0</v>
      </c>
      <c r="O136" s="7">
        <f>IF($G136="","",TRUNC(K136*G136,2))</f>
        <v>202.96</v>
      </c>
      <c r="P136" s="7">
        <f>IF($G136="","",TRUNC(N136*G136,2))</f>
        <v>0</v>
      </c>
      <c r="Q136" s="21" t="e">
        <f t="shared" si="44"/>
        <v>#DIV/0!</v>
      </c>
      <c r="V136" s="83"/>
      <c r="W136" s="83"/>
      <c r="X136" s="83"/>
      <c r="Y136" s="83"/>
      <c r="Z136" s="83"/>
      <c r="AA136" s="83"/>
      <c r="AB136" s="83"/>
      <c r="AC136" s="83"/>
    </row>
    <row r="137" spans="1:29" s="82" customFormat="1" ht="33" x14ac:dyDescent="0.25">
      <c r="A137" s="50" t="s">
        <v>187</v>
      </c>
      <c r="B137" s="96" t="str">
        <f>IFERROR(VLOOKUP(C137,'[23]SINAPI DEZEMBRO'!$A:$F,6,FALSE),IFERROR(VLOOKUP(C137,'[23]BANCO DE DADOS'!$A$3:$F$10542,2,FALSE),""))</f>
        <v>COMPESA 2024.2</v>
      </c>
      <c r="C137" s="97" t="s">
        <v>70</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8</v>
      </c>
      <c r="H137" s="100">
        <v>1</v>
      </c>
      <c r="I137" s="101">
        <f>IF($H137="","",IF($H137=1,$O$10,IF($H137=2,$O$11,IF($H137=3,$O$12,IF($H137=4,$O$13,IF($H137=5,$O$14,IF($H137=6,$O$15)))))))</f>
        <v>0.2908</v>
      </c>
      <c r="J137" s="6">
        <f>IFERROR(VLOOKUP(C137,'[23]SINAPI DEZEMBRO'!$A:$E,4,FALSE),IFERROR(VLOOKUP(C137,'[23]BANCO DE DADOS'!$A$3:$F$10542,5,FALSE),""))</f>
        <v>45.87</v>
      </c>
      <c r="K137" s="7">
        <f>IF($G137="","",TRUNC((J137*I137)+J137,2))</f>
        <v>59.2</v>
      </c>
      <c r="L137" s="101">
        <f>IF($H137="","",IF($H137=1,$P$10,IF($H137=2,$P$11,IF($H137=3,$P$12,IF($H137=4,$P$13,IF($H137=5,$P$14,IF($H137=6,$P$15)))))))</f>
        <v>0</v>
      </c>
      <c r="M137" s="130"/>
      <c r="N137" s="7">
        <f>IF($G137="","",TRUNC((M137*L137)+M137,2))</f>
        <v>0</v>
      </c>
      <c r="O137" s="7">
        <f>IF($G137="","",TRUNC(K137*G137,2))</f>
        <v>473.6</v>
      </c>
      <c r="P137" s="7">
        <f>IF($G137="","",TRUNC(N137*G137,2))</f>
        <v>0</v>
      </c>
      <c r="Q137" s="21" t="e">
        <f t="shared" si="44"/>
        <v>#DIV/0!</v>
      </c>
      <c r="V137" s="83"/>
      <c r="W137" s="83"/>
      <c r="X137" s="83"/>
      <c r="Y137" s="83"/>
      <c r="Z137" s="83"/>
      <c r="AA137" s="83"/>
      <c r="AB137" s="83"/>
      <c r="AC137" s="83"/>
    </row>
    <row r="138" spans="1:29" s="82" customFormat="1" x14ac:dyDescent="0.25">
      <c r="A138" s="90" t="s">
        <v>188</v>
      </c>
      <c r="B138" s="90"/>
      <c r="C138" s="91"/>
      <c r="D138" s="92"/>
      <c r="E138" s="3" t="s">
        <v>48</v>
      </c>
      <c r="F138" s="92"/>
      <c r="G138" s="93"/>
      <c r="H138" s="92"/>
      <c r="I138" s="92"/>
      <c r="J138" s="94"/>
      <c r="K138" s="92"/>
      <c r="L138" s="92"/>
      <c r="M138" s="131"/>
      <c r="N138" s="92"/>
      <c r="O138" s="95">
        <f>SUM(O139:O139)</f>
        <v>1990.02</v>
      </c>
      <c r="P138" s="95">
        <f>SUM(P139:P139)</f>
        <v>0</v>
      </c>
      <c r="Q138" s="21"/>
      <c r="V138" s="83"/>
      <c r="W138" s="83"/>
      <c r="X138" s="83"/>
      <c r="Y138" s="83"/>
      <c r="Z138" s="83"/>
      <c r="AA138" s="83"/>
      <c r="AB138" s="83"/>
      <c r="AC138" s="83"/>
    </row>
    <row r="139" spans="1:29" s="82" customFormat="1" ht="33" x14ac:dyDescent="0.25">
      <c r="A139" s="50" t="s">
        <v>189</v>
      </c>
      <c r="B139" s="96" t="str">
        <f>IFERROR(VLOOKUP(C139,'[23]SINAPI DEZEMBRO'!$A:$F,6,FALSE),IFERROR(VLOOKUP(C139,'[23]BANCO DE DADOS'!$A$3:$F$10542,2,FALSE),""))</f>
        <v>COMPOSIÇÃO</v>
      </c>
      <c r="C139" s="97" t="s">
        <v>190</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6</v>
      </c>
      <c r="H139" s="100">
        <v>1</v>
      </c>
      <c r="I139" s="101">
        <f>IF($H139="","",IF($H139=1,$O$10,IF($H139=2,$O$11,IF($H139=3,$O$12,IF($H139=4,$O$13,IF($H139=5,$O$14,IF($H139=6,$O$15)))))))</f>
        <v>0.2908</v>
      </c>
      <c r="J139" s="6">
        <f>IFERROR(VLOOKUP(C139,'[23]SINAPI DEZEMBRO'!$A:$E,4,FALSE),IFERROR(VLOOKUP(C139,'[23]BANCO DE DADOS'!$A$3:$F$10542,5,FALSE),""))</f>
        <v>256.95</v>
      </c>
      <c r="K139" s="7">
        <f>IF($G139="","",TRUNC((J139*I139)+J139,2))</f>
        <v>331.67</v>
      </c>
      <c r="L139" s="101">
        <f>IF($H139="","",IF($H139=1,$P$10,IF($H139=2,$P$11,IF($H139=3,$P$12,IF($H139=4,$P$13,IF($H139=5,$P$14,IF($H139=6,$P$15)))))))</f>
        <v>0</v>
      </c>
      <c r="M139" s="130"/>
      <c r="N139" s="7">
        <f>IF($G139="","",TRUNC((M139*L139)+M139,2))</f>
        <v>0</v>
      </c>
      <c r="O139" s="7">
        <f>IF($G139="","",TRUNC(K139*G139,2))</f>
        <v>1990.02</v>
      </c>
      <c r="P139" s="7">
        <f>IF($G139="","",TRUNC(N139*G139,2))</f>
        <v>0</v>
      </c>
      <c r="Q139" s="21" t="e">
        <f>P139/P138</f>
        <v>#DIV/0!</v>
      </c>
      <c r="V139" s="83"/>
      <c r="W139" s="83"/>
      <c r="X139" s="83"/>
      <c r="Y139" s="83"/>
      <c r="Z139" s="83"/>
      <c r="AA139" s="83"/>
      <c r="AB139" s="83"/>
      <c r="AC139" s="83"/>
    </row>
    <row r="140" spans="1:29" s="82" customFormat="1" x14ac:dyDescent="0.25">
      <c r="A140" s="90" t="s">
        <v>191</v>
      </c>
      <c r="B140" s="90"/>
      <c r="C140" s="91"/>
      <c r="D140" s="92"/>
      <c r="E140" s="3" t="s">
        <v>52</v>
      </c>
      <c r="F140" s="92"/>
      <c r="G140" s="93"/>
      <c r="H140" s="92"/>
      <c r="I140" s="92"/>
      <c r="J140" s="94"/>
      <c r="K140" s="92"/>
      <c r="L140" s="92"/>
      <c r="M140" s="131"/>
      <c r="N140" s="92"/>
      <c r="O140" s="95">
        <f>SUM(O141:O141)</f>
        <v>1990.02</v>
      </c>
      <c r="P140" s="95">
        <f>SUM(P141:P141)</f>
        <v>0</v>
      </c>
      <c r="Q140" s="21"/>
      <c r="V140" s="83"/>
      <c r="W140" s="83"/>
      <c r="X140" s="83"/>
      <c r="Y140" s="83"/>
      <c r="Z140" s="83"/>
      <c r="AA140" s="83"/>
      <c r="AB140" s="83"/>
      <c r="AC140" s="83"/>
    </row>
    <row r="141" spans="1:29" s="82" customFormat="1" ht="33" x14ac:dyDescent="0.25">
      <c r="A141" s="50" t="s">
        <v>192</v>
      </c>
      <c r="B141" s="96" t="str">
        <f>IFERROR(VLOOKUP(C141,'[23]SINAPI DEZEMBRO'!$A:$F,6,FALSE),IFERROR(VLOOKUP(C141,'[23]BANCO DE DADOS'!$A$3:$F$10542,2,FALSE),""))</f>
        <v>COMPOSIÇÃO</v>
      </c>
      <c r="C141" s="97" t="s">
        <v>193</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6</v>
      </c>
      <c r="H141" s="100">
        <v>1</v>
      </c>
      <c r="I141" s="101">
        <f>IF($H141="","",IF($H141=1,$O$10,IF($H141=2,$O$11,IF($H141=3,$O$12,IF($H141=4,$O$13,IF($H141=5,$O$14,IF($H141=6,$O$15)))))))</f>
        <v>0.2908</v>
      </c>
      <c r="J141" s="6">
        <f>IFERROR(VLOOKUP(C141,'[23]SINAPI DEZEMBRO'!$A:$E,4,FALSE),IFERROR(VLOOKUP(C141,'[23]BANCO DE DADOS'!$A$3:$F$10542,5,FALSE),""))</f>
        <v>256.95</v>
      </c>
      <c r="K141" s="7">
        <f>IF($G141="","",TRUNC((J141*I141)+J141,2))</f>
        <v>331.67</v>
      </c>
      <c r="L141" s="101">
        <f>IF($H141="","",IF($H141=1,$P$10,IF($H141=2,$P$11,IF($H141=3,$P$12,IF($H141=4,$P$13,IF($H141=5,$P$14,IF($H141=6,$P$15)))))))</f>
        <v>0</v>
      </c>
      <c r="M141" s="130"/>
      <c r="N141" s="7">
        <f>IF($G141="","",TRUNC((M141*L141)+M141,2))</f>
        <v>0</v>
      </c>
      <c r="O141" s="7">
        <f>IF($G141="","",TRUNC(K141*G141,2))</f>
        <v>1990.02</v>
      </c>
      <c r="P141" s="7">
        <f>IF($G141="","",TRUNC(N141*G141,2))</f>
        <v>0</v>
      </c>
      <c r="Q141" s="21" t="e">
        <f>P141/P140</f>
        <v>#DIV/0!</v>
      </c>
      <c r="V141" s="83"/>
      <c r="W141" s="83"/>
      <c r="X141" s="83"/>
      <c r="Y141" s="83"/>
      <c r="Z141" s="83"/>
      <c r="AA141" s="83"/>
      <c r="AB141" s="83"/>
      <c r="AC141" s="83"/>
    </row>
    <row r="142" spans="1:29" s="82" customFormat="1" x14ac:dyDescent="0.25">
      <c r="A142" s="90" t="s">
        <v>194</v>
      </c>
      <c r="B142" s="90"/>
      <c r="C142" s="91"/>
      <c r="D142" s="92"/>
      <c r="E142" s="3" t="s">
        <v>78</v>
      </c>
      <c r="F142" s="92"/>
      <c r="G142" s="93"/>
      <c r="H142" s="92"/>
      <c r="I142" s="92"/>
      <c r="J142" s="94"/>
      <c r="K142" s="92"/>
      <c r="L142" s="92"/>
      <c r="M142" s="131"/>
      <c r="N142" s="92"/>
      <c r="O142" s="95">
        <f>SUM(O143:O150)</f>
        <v>124449.51</v>
      </c>
      <c r="P142" s="95">
        <f>SUM(P143:P150)</f>
        <v>0</v>
      </c>
      <c r="Q142" s="21"/>
      <c r="V142" s="83"/>
      <c r="W142" s="83"/>
      <c r="X142" s="83"/>
      <c r="Y142" s="83"/>
      <c r="Z142" s="83"/>
      <c r="AA142" s="83"/>
      <c r="AB142" s="83"/>
      <c r="AC142" s="83"/>
    </row>
    <row r="143" spans="1:29" s="82" customFormat="1" ht="49.5" x14ac:dyDescent="0.25">
      <c r="A143" s="50" t="s">
        <v>195</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1114</v>
      </c>
      <c r="H143" s="100">
        <v>1</v>
      </c>
      <c r="I143" s="101">
        <f t="shared" ref="I143:I150" si="45">IF($H143="","",IF($H143=1,$O$10,IF($H143=2,$O$11,IF($H143=3,$O$12,IF($H143=4,$O$13,IF($H143=5,$O$14,IF($H143=6,$O$15)))))))</f>
        <v>0.2908</v>
      </c>
      <c r="J143" s="6">
        <f>IFERROR(VLOOKUP(C143,'[23]SINAPI DEZEMBRO'!$A:$E,4,FALSE),IFERROR(VLOOKUP(C143,'[23]BANCO DE DADOS'!$A$3:$F$10542,5,FALSE),""))</f>
        <v>8.41</v>
      </c>
      <c r="K143" s="7">
        <f t="shared" ref="K143:K150" si="46">IF($G143="","",TRUNC((J143*I143)+J143,2))</f>
        <v>10.85</v>
      </c>
      <c r="L143" s="101">
        <f t="shared" ref="L143:L150" si="47">IF($H143="","",IF($H143=1,$P$10,IF($H143=2,$P$11,IF($H143=3,$P$12,IF($H143=4,$P$13,IF($H143=5,$P$14,IF($H143=6,$P$15)))))))</f>
        <v>0</v>
      </c>
      <c r="M143" s="130"/>
      <c r="N143" s="7">
        <f t="shared" ref="N143:N150" si="48">IF($G143="","",TRUNC((M143*L143)+M143,2))</f>
        <v>0</v>
      </c>
      <c r="O143" s="7">
        <f t="shared" ref="O143:O150" si="49">IF($G143="","",TRUNC(K143*G143,2))</f>
        <v>12086.9</v>
      </c>
      <c r="P143" s="7">
        <f t="shared" ref="P143:P150" si="50">IF($G143="","",TRUNC(N143*G143,2))</f>
        <v>0</v>
      </c>
      <c r="Q143" s="21" t="e">
        <f>P143/$P$142</f>
        <v>#DIV/0!</v>
      </c>
      <c r="V143" s="83"/>
      <c r="W143" s="83"/>
      <c r="X143" s="83"/>
      <c r="Y143" s="83"/>
      <c r="Z143" s="83"/>
      <c r="AA143" s="83"/>
      <c r="AB143" s="83"/>
      <c r="AC143" s="83"/>
    </row>
    <row r="144" spans="1:29" s="82" customFormat="1" x14ac:dyDescent="0.25">
      <c r="A144" s="50" t="s">
        <v>196</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1114</v>
      </c>
      <c r="H144" s="100">
        <v>1</v>
      </c>
      <c r="I144" s="101">
        <f t="shared" si="45"/>
        <v>0.2908</v>
      </c>
      <c r="J144" s="6">
        <f>IFERROR(VLOOKUP(C144,'[23]SINAPI DEZEMBRO'!$A:$E,4,FALSE),IFERROR(VLOOKUP(C144,'[23]BANCO DE DADOS'!$A$3:$F$10542,5,FALSE),""))</f>
        <v>2.69</v>
      </c>
      <c r="K144" s="7">
        <f t="shared" si="46"/>
        <v>3.47</v>
      </c>
      <c r="L144" s="101">
        <f t="shared" si="47"/>
        <v>0</v>
      </c>
      <c r="M144" s="130"/>
      <c r="N144" s="7">
        <f t="shared" si="48"/>
        <v>0</v>
      </c>
      <c r="O144" s="7">
        <f t="shared" si="49"/>
        <v>3865.58</v>
      </c>
      <c r="P144" s="7">
        <f t="shared" si="50"/>
        <v>0</v>
      </c>
      <c r="Q144" s="21" t="e">
        <f t="shared" ref="Q144:Q150" si="51">P144/$P$142</f>
        <v>#DIV/0!</v>
      </c>
      <c r="V144" s="83"/>
      <c r="W144" s="83"/>
      <c r="X144" s="83"/>
      <c r="Y144" s="83"/>
      <c r="Z144" s="83"/>
      <c r="AA144" s="83"/>
      <c r="AB144" s="83"/>
      <c r="AC144" s="83"/>
    </row>
    <row r="145" spans="1:29" s="82" customFormat="1" ht="33" x14ac:dyDescent="0.25">
      <c r="A145" s="50" t="s">
        <v>197</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77.64</v>
      </c>
      <c r="H145" s="100">
        <v>1</v>
      </c>
      <c r="I145" s="101">
        <f t="shared" si="45"/>
        <v>0.2908</v>
      </c>
      <c r="J145" s="6">
        <f>IFERROR(VLOOKUP(C145,'[23]SINAPI DEZEMBRO'!$A:$E,4,FALSE),IFERROR(VLOOKUP(C145,'[23]BANCO DE DADOS'!$A$3:$F$10542,5,FALSE),""))</f>
        <v>15.23</v>
      </c>
      <c r="K145" s="7">
        <f t="shared" si="46"/>
        <v>19.649999999999999</v>
      </c>
      <c r="L145" s="101">
        <f t="shared" si="47"/>
        <v>0</v>
      </c>
      <c r="M145" s="130"/>
      <c r="N145" s="7">
        <f t="shared" si="48"/>
        <v>0</v>
      </c>
      <c r="O145" s="7">
        <f t="shared" si="49"/>
        <v>1525.62</v>
      </c>
      <c r="P145" s="7">
        <f t="shared" si="50"/>
        <v>0</v>
      </c>
      <c r="Q145" s="21" t="e">
        <f t="shared" si="51"/>
        <v>#DIV/0!</v>
      </c>
      <c r="V145" s="83"/>
      <c r="W145" s="83"/>
      <c r="X145" s="83"/>
      <c r="Y145" s="83"/>
      <c r="Z145" s="83"/>
      <c r="AA145" s="83"/>
      <c r="AB145" s="83"/>
      <c r="AC145" s="83"/>
    </row>
    <row r="146" spans="1:29" s="82" customFormat="1" ht="49.5" x14ac:dyDescent="0.25">
      <c r="A146" s="50" t="s">
        <v>198</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7426.68</v>
      </c>
      <c r="H146" s="100">
        <v>1</v>
      </c>
      <c r="I146" s="101">
        <f t="shared" si="45"/>
        <v>0.2908</v>
      </c>
      <c r="J146" s="6">
        <f>IFERROR(VLOOKUP(C146,'[23]SINAPI DEZEMBRO'!$A:$E,4,FALSE),IFERROR(VLOOKUP(C146,'[23]BANCO DE DADOS'!$A$3:$F$10542,5,FALSE),""))</f>
        <v>0.65</v>
      </c>
      <c r="K146" s="7">
        <f t="shared" si="46"/>
        <v>0.83</v>
      </c>
      <c r="L146" s="101">
        <f t="shared" si="47"/>
        <v>0</v>
      </c>
      <c r="M146" s="130"/>
      <c r="N146" s="7">
        <f t="shared" si="48"/>
        <v>0</v>
      </c>
      <c r="O146" s="7">
        <f t="shared" si="49"/>
        <v>6164.14</v>
      </c>
      <c r="P146" s="7">
        <f t="shared" si="50"/>
        <v>0</v>
      </c>
      <c r="Q146" s="21" t="e">
        <f t="shared" si="51"/>
        <v>#DIV/0!</v>
      </c>
      <c r="V146" s="83"/>
      <c r="W146" s="83"/>
      <c r="X146" s="83"/>
      <c r="Y146" s="83"/>
      <c r="Z146" s="83"/>
      <c r="AA146" s="83"/>
      <c r="AB146" s="83"/>
      <c r="AC146" s="83"/>
    </row>
    <row r="147" spans="1:29" s="82" customFormat="1" ht="49.5" x14ac:dyDescent="0.25">
      <c r="A147" s="50" t="s">
        <v>199</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1930.93</v>
      </c>
      <c r="H147" s="100">
        <v>1</v>
      </c>
      <c r="I147" s="101">
        <f t="shared" si="45"/>
        <v>0.2908</v>
      </c>
      <c r="J147" s="6">
        <f>IFERROR(VLOOKUP(C147,'[23]SINAPI DEZEMBRO'!$A:$E,4,FALSE),IFERROR(VLOOKUP(C147,'[23]BANCO DE DADOS'!$A$3:$F$10542,5,FALSE),""))</f>
        <v>6.66</v>
      </c>
      <c r="K147" s="7">
        <f t="shared" si="46"/>
        <v>8.59</v>
      </c>
      <c r="L147" s="101">
        <f t="shared" si="47"/>
        <v>0</v>
      </c>
      <c r="M147" s="130"/>
      <c r="N147" s="7">
        <f t="shared" si="48"/>
        <v>0</v>
      </c>
      <c r="O147" s="7">
        <f t="shared" si="49"/>
        <v>16586.68</v>
      </c>
      <c r="P147" s="7">
        <f t="shared" si="50"/>
        <v>0</v>
      </c>
      <c r="Q147" s="21" t="e">
        <f t="shared" si="51"/>
        <v>#DIV/0!</v>
      </c>
      <c r="V147" s="83"/>
      <c r="W147" s="83"/>
      <c r="X147" s="83"/>
      <c r="Y147" s="83"/>
      <c r="Z147" s="83"/>
      <c r="AA147" s="83"/>
      <c r="AB147" s="83"/>
      <c r="AC147" s="83"/>
    </row>
    <row r="148" spans="1:29" s="82" customFormat="1" ht="33" x14ac:dyDescent="0.25">
      <c r="A148" s="50" t="s">
        <v>200</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28963.95</v>
      </c>
      <c r="H148" s="100">
        <v>1</v>
      </c>
      <c r="I148" s="101">
        <f t="shared" si="45"/>
        <v>0.2908</v>
      </c>
      <c r="J148" s="6">
        <f>IFERROR(VLOOKUP(C148,'[23]SINAPI DEZEMBRO'!$A:$E,4,FALSE),IFERROR(VLOOKUP(C148,'[23]BANCO DE DADOS'!$A$3:$F$10542,5,FALSE),""))</f>
        <v>2.16</v>
      </c>
      <c r="K148" s="7">
        <f t="shared" si="46"/>
        <v>2.78</v>
      </c>
      <c r="L148" s="101">
        <f t="shared" si="47"/>
        <v>0</v>
      </c>
      <c r="M148" s="130"/>
      <c r="N148" s="7">
        <f t="shared" si="48"/>
        <v>0</v>
      </c>
      <c r="O148" s="7">
        <f t="shared" si="49"/>
        <v>80519.78</v>
      </c>
      <c r="P148" s="7">
        <f t="shared" si="50"/>
        <v>0</v>
      </c>
      <c r="Q148" s="21" t="e">
        <f t="shared" si="51"/>
        <v>#DIV/0!</v>
      </c>
      <c r="V148" s="83"/>
      <c r="W148" s="83"/>
      <c r="X148" s="83"/>
      <c r="Y148" s="83"/>
      <c r="Z148" s="83"/>
      <c r="AA148" s="83"/>
      <c r="AB148" s="83"/>
      <c r="AC148" s="83"/>
    </row>
    <row r="149" spans="1:29" ht="33" x14ac:dyDescent="0.25">
      <c r="A149" s="50" t="s">
        <v>201</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1</v>
      </c>
      <c r="H149" s="100">
        <v>1</v>
      </c>
      <c r="I149" s="101">
        <f t="shared" si="45"/>
        <v>0.2908</v>
      </c>
      <c r="J149" s="6">
        <f>IFERROR(VLOOKUP(C149,'[23]SINAPI DEZEMBRO'!$A:$E,4,FALSE),IFERROR(VLOOKUP(C149,'[23]BANCO DE DADOS'!$A$3:$F$10542,5,FALSE),""))</f>
        <v>106.85</v>
      </c>
      <c r="K149" s="7">
        <f t="shared" si="46"/>
        <v>137.91999999999999</v>
      </c>
      <c r="L149" s="101">
        <f t="shared" si="47"/>
        <v>0</v>
      </c>
      <c r="M149" s="130"/>
      <c r="N149" s="7">
        <f t="shared" si="48"/>
        <v>0</v>
      </c>
      <c r="O149" s="7">
        <f t="shared" si="49"/>
        <v>137.91999999999999</v>
      </c>
      <c r="P149" s="7">
        <f t="shared" si="50"/>
        <v>0</v>
      </c>
      <c r="Q149" s="21" t="e">
        <f t="shared" si="51"/>
        <v>#DIV/0!</v>
      </c>
      <c r="V149" s="102"/>
    </row>
    <row r="150" spans="1:29" x14ac:dyDescent="0.25">
      <c r="A150" s="50" t="s">
        <v>202</v>
      </c>
      <c r="B150" s="96" t="str">
        <f>IFERROR(VLOOKUP(C150,'[23]SINAPI DEZEMBRO'!$A:$F,6,FALSE),IFERROR(VLOOKUP(C150,'[23]BANCO DE DADOS'!$A$3:$F$10542,2,FALSE),""))</f>
        <v>COMPOSIÇÃO</v>
      </c>
      <c r="C150" s="97" t="s">
        <v>87</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77.64</v>
      </c>
      <c r="H150" s="100">
        <v>5</v>
      </c>
      <c r="I150" s="101">
        <f t="shared" si="45"/>
        <v>0.184</v>
      </c>
      <c r="J150" s="6">
        <f>IFERROR(VLOOKUP(C150,'[23]SINAPI DEZEMBRO'!$A:$E,4,FALSE),IFERROR(VLOOKUP(C150,'[23]BANCO DE DADOS'!$A$3:$F$10542,5,FALSE),""))</f>
        <v>38.76</v>
      </c>
      <c r="K150" s="7">
        <f t="shared" si="46"/>
        <v>45.89</v>
      </c>
      <c r="L150" s="101">
        <f t="shared" si="47"/>
        <v>0</v>
      </c>
      <c r="M150" s="130"/>
      <c r="N150" s="7">
        <f t="shared" si="48"/>
        <v>0</v>
      </c>
      <c r="O150" s="7">
        <f t="shared" si="49"/>
        <v>3562.89</v>
      </c>
      <c r="P150" s="7">
        <f t="shared" si="50"/>
        <v>0</v>
      </c>
      <c r="Q150" s="21" t="e">
        <f t="shared" si="51"/>
        <v>#DIV/0!</v>
      </c>
      <c r="V150" s="102"/>
    </row>
    <row r="151" spans="1:29" x14ac:dyDescent="0.25">
      <c r="A151" s="90" t="s">
        <v>203</v>
      </c>
      <c r="B151" s="90"/>
      <c r="C151" s="91"/>
      <c r="D151" s="92"/>
      <c r="E151" s="3" t="s">
        <v>204</v>
      </c>
      <c r="F151" s="92"/>
      <c r="G151" s="93"/>
      <c r="H151" s="92"/>
      <c r="I151" s="92"/>
      <c r="J151" s="94"/>
      <c r="K151" s="92"/>
      <c r="L151" s="92"/>
      <c r="M151" s="131"/>
      <c r="N151" s="92"/>
      <c r="O151" s="95">
        <f>SUM(O152:O165)</f>
        <v>1261039.49</v>
      </c>
      <c r="P151" s="95">
        <f>SUM(P152:P165)</f>
        <v>0</v>
      </c>
      <c r="V151" s="102"/>
    </row>
    <row r="152" spans="1:29" ht="49.5" x14ac:dyDescent="0.25">
      <c r="A152" s="50" t="s">
        <v>205</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7426.68</v>
      </c>
      <c r="H152" s="100">
        <v>1</v>
      </c>
      <c r="I152" s="101">
        <f t="shared" ref="I152:I165" si="52">IF($H152="","",IF($H152=1,$O$10,IF($H152=2,$O$11,IF($H152=3,$O$12,IF($H152=4,$O$13,IF($H152=5,$O$14,IF($H152=6,$O$15)))))))</f>
        <v>0.2908</v>
      </c>
      <c r="J152" s="6">
        <f>IFERROR(VLOOKUP(C152,'[23]SINAPI DEZEMBRO'!$A:$E,4,FALSE),IFERROR(VLOOKUP(C152,'[23]BANCO DE DADOS'!$A$3:$F$10542,5,FALSE),""))</f>
        <v>2.69</v>
      </c>
      <c r="K152" s="7">
        <f t="shared" ref="K152:K165" si="53">IF($G152="","",TRUNC((J152*I152)+J152,2))</f>
        <v>3.47</v>
      </c>
      <c r="L152" s="101">
        <f t="shared" ref="L152:L165" si="54">IF($H152="","",IF($H152=1,$P$10,IF($H152=2,$P$11,IF($H152=3,$P$12,IF($H152=4,$P$13,IF($H152=5,$P$14,IF($H152=6,$P$15)))))))</f>
        <v>0</v>
      </c>
      <c r="M152" s="130"/>
      <c r="N152" s="7">
        <f t="shared" ref="N152:N165" si="55">IF($G152="","",TRUNC((M152*L152)+M152,2))</f>
        <v>0</v>
      </c>
      <c r="O152" s="7">
        <f t="shared" ref="O152:O165" si="56">IF($G152="","",TRUNC(K152*G152,2))</f>
        <v>25770.57</v>
      </c>
      <c r="P152" s="7">
        <f t="shared" ref="P152:P165" si="57">IF($G152="","",TRUNC(N152*G152,2))</f>
        <v>0</v>
      </c>
      <c r="Q152" s="21" t="e">
        <f>P152/$P$151</f>
        <v>#DIV/0!</v>
      </c>
      <c r="V152" s="102"/>
    </row>
    <row r="153" spans="1:29" ht="33" x14ac:dyDescent="0.25">
      <c r="A153" s="50" t="s">
        <v>206</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388.21</v>
      </c>
      <c r="H153" s="100">
        <v>1</v>
      </c>
      <c r="I153" s="101">
        <f t="shared" si="52"/>
        <v>0.2908</v>
      </c>
      <c r="J153" s="6">
        <f>IFERROR(VLOOKUP(C153,'[23]SINAPI DEZEMBRO'!$A:$E,4,FALSE),IFERROR(VLOOKUP(C153,'[23]BANCO DE DADOS'!$A$3:$F$10542,5,FALSE),""))</f>
        <v>60.81</v>
      </c>
      <c r="K153" s="7">
        <f t="shared" si="53"/>
        <v>78.489999999999995</v>
      </c>
      <c r="L153" s="101">
        <f t="shared" si="54"/>
        <v>0</v>
      </c>
      <c r="M153" s="130"/>
      <c r="N153" s="7">
        <f t="shared" si="55"/>
        <v>0</v>
      </c>
      <c r="O153" s="7">
        <f t="shared" si="56"/>
        <v>30470.6</v>
      </c>
      <c r="P153" s="7">
        <f t="shared" si="57"/>
        <v>0</v>
      </c>
      <c r="Q153" s="21" t="e">
        <f t="shared" ref="Q153:Q165" si="58">P153/$P$151</f>
        <v>#DIV/0!</v>
      </c>
      <c r="V153" s="102"/>
    </row>
    <row r="154" spans="1:29" ht="49.5" x14ac:dyDescent="0.25">
      <c r="A154" s="50" t="s">
        <v>207</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742.66</v>
      </c>
      <c r="H154" s="100">
        <v>1</v>
      </c>
      <c r="I154" s="101">
        <f t="shared" si="52"/>
        <v>0.2908</v>
      </c>
      <c r="J154" s="6">
        <f>IFERROR(VLOOKUP(C154,'[23]SINAPI DEZEMBRO'!$A:$E,4,FALSE),IFERROR(VLOOKUP(C154,'[23]BANCO DE DADOS'!$A$3:$F$10542,5,FALSE),""))</f>
        <v>174.98</v>
      </c>
      <c r="K154" s="7">
        <f t="shared" si="53"/>
        <v>225.86</v>
      </c>
      <c r="L154" s="101">
        <f t="shared" si="54"/>
        <v>0</v>
      </c>
      <c r="M154" s="130"/>
      <c r="N154" s="7">
        <f t="shared" si="55"/>
        <v>0</v>
      </c>
      <c r="O154" s="7">
        <f t="shared" si="56"/>
        <v>167737.18</v>
      </c>
      <c r="P154" s="7">
        <f t="shared" si="57"/>
        <v>0</v>
      </c>
      <c r="Q154" s="21" t="e">
        <f t="shared" si="58"/>
        <v>#DIV/0!</v>
      </c>
      <c r="V154" s="102"/>
    </row>
    <row r="155" spans="1:29" ht="49.5" x14ac:dyDescent="0.25">
      <c r="A155" s="50" t="s">
        <v>208</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1709.81</v>
      </c>
      <c r="H155" s="100">
        <v>1</v>
      </c>
      <c r="I155" s="101">
        <f t="shared" si="52"/>
        <v>0.2908</v>
      </c>
      <c r="J155" s="6">
        <f>IFERROR(VLOOKUP(C155,'[23]SINAPI DEZEMBRO'!$A:$E,4,FALSE),IFERROR(VLOOKUP(C155,'[23]BANCO DE DADOS'!$A$3:$F$10542,5,FALSE),""))</f>
        <v>8.4700000000000006</v>
      </c>
      <c r="K155" s="7">
        <f t="shared" si="53"/>
        <v>10.93</v>
      </c>
      <c r="L155" s="101">
        <f t="shared" si="54"/>
        <v>0</v>
      </c>
      <c r="M155" s="130"/>
      <c r="N155" s="7">
        <f t="shared" si="55"/>
        <v>0</v>
      </c>
      <c r="O155" s="7">
        <f t="shared" si="56"/>
        <v>18688.22</v>
      </c>
      <c r="P155" s="7">
        <f t="shared" si="57"/>
        <v>0</v>
      </c>
      <c r="Q155" s="21" t="e">
        <f t="shared" si="58"/>
        <v>#DIV/0!</v>
      </c>
      <c r="V155" s="102"/>
    </row>
    <row r="156" spans="1:29" ht="49.5" x14ac:dyDescent="0.25">
      <c r="A156" s="50" t="s">
        <v>209</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180004.93</v>
      </c>
      <c r="H156" s="100">
        <v>1</v>
      </c>
      <c r="I156" s="101">
        <f t="shared" si="52"/>
        <v>0.2908</v>
      </c>
      <c r="J156" s="6">
        <f>IFERROR(VLOOKUP(C156,'[23]SINAPI DEZEMBRO'!$A:$E,4,FALSE),IFERROR(VLOOKUP(C156,'[23]BANCO DE DADOS'!$A$3:$F$10542,5,FALSE),""))</f>
        <v>0.87</v>
      </c>
      <c r="K156" s="7">
        <f t="shared" si="53"/>
        <v>1.1200000000000001</v>
      </c>
      <c r="L156" s="101">
        <f t="shared" si="54"/>
        <v>0</v>
      </c>
      <c r="M156" s="130"/>
      <c r="N156" s="7">
        <f t="shared" si="55"/>
        <v>0</v>
      </c>
      <c r="O156" s="7">
        <f t="shared" si="56"/>
        <v>201605.52</v>
      </c>
      <c r="P156" s="7">
        <f t="shared" si="57"/>
        <v>0</v>
      </c>
      <c r="Q156" s="21" t="e">
        <f t="shared" si="58"/>
        <v>#DIV/0!</v>
      </c>
      <c r="V156" s="102"/>
    </row>
    <row r="157" spans="1:29" ht="33" x14ac:dyDescent="0.25">
      <c r="A157" s="50" t="s">
        <v>210</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20000.54</v>
      </c>
      <c r="H157" s="100">
        <v>1</v>
      </c>
      <c r="I157" s="101">
        <f t="shared" si="52"/>
        <v>0.2908</v>
      </c>
      <c r="J157" s="6">
        <f>IFERROR(VLOOKUP(C157,'[23]SINAPI DEZEMBRO'!$A:$E,4,FALSE),IFERROR(VLOOKUP(C157,'[23]BANCO DE DADOS'!$A$3:$F$10542,5,FALSE),""))</f>
        <v>2.16</v>
      </c>
      <c r="K157" s="7">
        <f t="shared" si="53"/>
        <v>2.78</v>
      </c>
      <c r="L157" s="101">
        <f t="shared" si="54"/>
        <v>0</v>
      </c>
      <c r="M157" s="130"/>
      <c r="N157" s="7">
        <f t="shared" si="55"/>
        <v>0</v>
      </c>
      <c r="O157" s="7">
        <f t="shared" si="56"/>
        <v>55601.5</v>
      </c>
      <c r="P157" s="7">
        <f t="shared" si="57"/>
        <v>0</v>
      </c>
      <c r="Q157" s="21" t="e">
        <f t="shared" si="58"/>
        <v>#DIV/0!</v>
      </c>
      <c r="V157" s="102"/>
    </row>
    <row r="158" spans="1:29" ht="33" x14ac:dyDescent="0.25">
      <c r="A158" s="50" t="s">
        <v>211</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4501.0200000000004</v>
      </c>
      <c r="H158" s="100">
        <v>1</v>
      </c>
      <c r="I158" s="101">
        <f t="shared" si="52"/>
        <v>0.2908</v>
      </c>
      <c r="J158" s="6">
        <f>IFERROR(VLOOKUP(C158,'[23]SINAPI DEZEMBRO'!$A:$E,4,FALSE),IFERROR(VLOOKUP(C158,'[23]BANCO DE DADOS'!$A$3:$F$10542,5,FALSE),""))</f>
        <v>89.18</v>
      </c>
      <c r="K158" s="7">
        <f t="shared" si="53"/>
        <v>115.11</v>
      </c>
      <c r="L158" s="101">
        <f t="shared" si="54"/>
        <v>0</v>
      </c>
      <c r="M158" s="130"/>
      <c r="N158" s="7">
        <f t="shared" si="55"/>
        <v>0</v>
      </c>
      <c r="O158" s="7">
        <f t="shared" si="56"/>
        <v>518112.41</v>
      </c>
      <c r="P158" s="7">
        <f t="shared" si="57"/>
        <v>0</v>
      </c>
      <c r="Q158" s="21" t="e">
        <f t="shared" si="58"/>
        <v>#DIV/0!</v>
      </c>
      <c r="V158" s="102"/>
    </row>
    <row r="159" spans="1:29" ht="33" x14ac:dyDescent="0.25">
      <c r="A159" s="50" t="s">
        <v>212</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1350.3</v>
      </c>
      <c r="H159" s="100">
        <v>1</v>
      </c>
      <c r="I159" s="101">
        <f t="shared" si="52"/>
        <v>0.2908</v>
      </c>
      <c r="J159" s="6">
        <f>IFERROR(VLOOKUP(C159,'[23]SINAPI DEZEMBRO'!$A:$E,4,FALSE),IFERROR(VLOOKUP(C159,'[23]BANCO DE DADOS'!$A$3:$F$10542,5,FALSE),""))</f>
        <v>45.01</v>
      </c>
      <c r="K159" s="7">
        <f t="shared" si="53"/>
        <v>58.09</v>
      </c>
      <c r="L159" s="101">
        <f t="shared" si="54"/>
        <v>0</v>
      </c>
      <c r="M159" s="130"/>
      <c r="N159" s="7">
        <f t="shared" si="55"/>
        <v>0</v>
      </c>
      <c r="O159" s="7">
        <f t="shared" si="56"/>
        <v>78438.92</v>
      </c>
      <c r="P159" s="7">
        <f t="shared" si="57"/>
        <v>0</v>
      </c>
      <c r="Q159" s="21" t="e">
        <f t="shared" si="58"/>
        <v>#DIV/0!</v>
      </c>
      <c r="V159" s="102"/>
    </row>
    <row r="160" spans="1:29" ht="33" x14ac:dyDescent="0.25">
      <c r="A160" s="50" t="s">
        <v>213</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150.03</v>
      </c>
      <c r="H160" s="100">
        <v>1</v>
      </c>
      <c r="I160" s="101">
        <f t="shared" si="52"/>
        <v>0.2908</v>
      </c>
      <c r="J160" s="6">
        <f>IFERROR(VLOOKUP(C160,'[23]SINAPI DEZEMBRO'!$A:$E,4,FALSE),IFERROR(VLOOKUP(C160,'[23]BANCO DE DADOS'!$A$3:$F$10542,5,FALSE),""))</f>
        <v>52.41</v>
      </c>
      <c r="K160" s="7">
        <f t="shared" si="53"/>
        <v>67.650000000000006</v>
      </c>
      <c r="L160" s="101">
        <f t="shared" si="54"/>
        <v>0</v>
      </c>
      <c r="M160" s="130"/>
      <c r="N160" s="7">
        <f t="shared" si="55"/>
        <v>0</v>
      </c>
      <c r="O160" s="7">
        <f t="shared" si="56"/>
        <v>10149.52</v>
      </c>
      <c r="P160" s="7">
        <f t="shared" si="57"/>
        <v>0</v>
      </c>
      <c r="Q160" s="21" t="e">
        <f t="shared" si="58"/>
        <v>#DIV/0!</v>
      </c>
      <c r="V160" s="102"/>
    </row>
    <row r="161" spans="1:22" ht="49.5" x14ac:dyDescent="0.25">
      <c r="A161" s="50" t="s">
        <v>214</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1800.4</v>
      </c>
      <c r="H161" s="100">
        <v>1</v>
      </c>
      <c r="I161" s="101">
        <f t="shared" si="52"/>
        <v>0.2908</v>
      </c>
      <c r="J161" s="6">
        <f>IFERROR(VLOOKUP(C161,'[23]SINAPI DEZEMBRO'!$A:$E,4,FALSE),IFERROR(VLOOKUP(C161,'[23]BANCO DE DADOS'!$A$3:$F$10542,5,FALSE),""))</f>
        <v>51.62</v>
      </c>
      <c r="K161" s="7">
        <f t="shared" si="53"/>
        <v>66.63</v>
      </c>
      <c r="L161" s="101">
        <f t="shared" si="54"/>
        <v>0</v>
      </c>
      <c r="M161" s="130"/>
      <c r="N161" s="7">
        <f t="shared" si="55"/>
        <v>0</v>
      </c>
      <c r="O161" s="7">
        <f t="shared" si="56"/>
        <v>119960.65</v>
      </c>
      <c r="P161" s="7">
        <f t="shared" si="57"/>
        <v>0</v>
      </c>
      <c r="Q161" s="21" t="e">
        <f t="shared" si="58"/>
        <v>#DIV/0!</v>
      </c>
      <c r="V161" s="102"/>
    </row>
    <row r="162" spans="1:22" ht="49.5" x14ac:dyDescent="0.25">
      <c r="A162" s="50" t="s">
        <v>215</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150.03</v>
      </c>
      <c r="H162" s="100">
        <v>1</v>
      </c>
      <c r="I162" s="101">
        <f t="shared" si="52"/>
        <v>0.2908</v>
      </c>
      <c r="J162" s="6">
        <f>IFERROR(VLOOKUP(C162,'[23]SINAPI DEZEMBRO'!$A:$E,4,FALSE),IFERROR(VLOOKUP(C162,'[23]BANCO DE DADOS'!$A$3:$F$10542,5,FALSE),""))</f>
        <v>54.42</v>
      </c>
      <c r="K162" s="7">
        <f t="shared" si="53"/>
        <v>70.239999999999995</v>
      </c>
      <c r="L162" s="101">
        <f t="shared" si="54"/>
        <v>0</v>
      </c>
      <c r="M162" s="130"/>
      <c r="N162" s="7">
        <f t="shared" si="55"/>
        <v>0</v>
      </c>
      <c r="O162" s="7">
        <f t="shared" si="56"/>
        <v>10538.1</v>
      </c>
      <c r="P162" s="7">
        <f t="shared" si="57"/>
        <v>0</v>
      </c>
      <c r="Q162" s="21" t="e">
        <f t="shared" si="58"/>
        <v>#DIV/0!</v>
      </c>
      <c r="V162" s="102"/>
    </row>
    <row r="163" spans="1:22" x14ac:dyDescent="0.25">
      <c r="A163" s="50" t="s">
        <v>216</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1500.33</v>
      </c>
      <c r="H163" s="100">
        <v>1</v>
      </c>
      <c r="I163" s="101">
        <f t="shared" si="52"/>
        <v>0.2908</v>
      </c>
      <c r="J163" s="6">
        <f>IFERROR(VLOOKUP(C163,'[23]SINAPI DEZEMBRO'!$A:$E,4,FALSE),IFERROR(VLOOKUP(C163,'[23]BANCO DE DADOS'!$A$3:$F$10542,5,FALSE),""))</f>
        <v>1.72</v>
      </c>
      <c r="K163" s="7">
        <f t="shared" si="53"/>
        <v>2.2200000000000002</v>
      </c>
      <c r="L163" s="101">
        <f t="shared" si="54"/>
        <v>0</v>
      </c>
      <c r="M163" s="130"/>
      <c r="N163" s="7">
        <f t="shared" si="55"/>
        <v>0</v>
      </c>
      <c r="O163" s="7">
        <f t="shared" si="56"/>
        <v>3330.73</v>
      </c>
      <c r="P163" s="7">
        <f t="shared" si="57"/>
        <v>0</v>
      </c>
      <c r="Q163" s="21" t="e">
        <f t="shared" si="58"/>
        <v>#DIV/0!</v>
      </c>
      <c r="V163" s="102"/>
    </row>
    <row r="164" spans="1:22" x14ac:dyDescent="0.25">
      <c r="A164" s="50" t="s">
        <v>217</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3000.66</v>
      </c>
      <c r="H164" s="100">
        <v>1</v>
      </c>
      <c r="I164" s="101">
        <f t="shared" si="52"/>
        <v>0.2908</v>
      </c>
      <c r="J164" s="6">
        <f>IFERROR(VLOOKUP(C164,'[23]SINAPI DEZEMBRO'!$A:$E,4,FALSE),IFERROR(VLOOKUP(C164,'[23]BANCO DE DADOS'!$A$3:$F$10542,5,FALSE),""))</f>
        <v>0.73</v>
      </c>
      <c r="K164" s="7">
        <f t="shared" si="53"/>
        <v>0.94</v>
      </c>
      <c r="L164" s="101">
        <f t="shared" si="54"/>
        <v>0</v>
      </c>
      <c r="M164" s="130"/>
      <c r="N164" s="7">
        <f t="shared" si="55"/>
        <v>0</v>
      </c>
      <c r="O164" s="7">
        <f t="shared" si="56"/>
        <v>2820.62</v>
      </c>
      <c r="P164" s="7">
        <f t="shared" si="57"/>
        <v>0</v>
      </c>
      <c r="Q164" s="21" t="e">
        <f t="shared" si="58"/>
        <v>#DIV/0!</v>
      </c>
      <c r="V164" s="102"/>
    </row>
    <row r="165" spans="1:22" x14ac:dyDescent="0.25">
      <c r="A165" s="50" t="s">
        <v>218</v>
      </c>
      <c r="B165" s="96" t="str">
        <f>IFERROR(VLOOKUP(C165,'[23]SINAPI DEZEMBRO'!$A:$F,6,FALSE),IFERROR(VLOOKUP(C165,'[23]BANCO DE DADOS'!$A$3:$F$10542,2,FALSE),""))</f>
        <v>COMPOSIÇÃO</v>
      </c>
      <c r="C165" s="97" t="s">
        <v>87</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388.21</v>
      </c>
      <c r="H165" s="100">
        <v>5</v>
      </c>
      <c r="I165" s="101">
        <f t="shared" si="52"/>
        <v>0.184</v>
      </c>
      <c r="J165" s="6">
        <f>IFERROR(VLOOKUP(C165,'[23]SINAPI DEZEMBRO'!$A:$E,4,FALSE),IFERROR(VLOOKUP(C165,'[23]BANCO DE DADOS'!$A$3:$F$10542,5,FALSE),""))</f>
        <v>38.76</v>
      </c>
      <c r="K165" s="7">
        <f t="shared" si="53"/>
        <v>45.89</v>
      </c>
      <c r="L165" s="101">
        <f t="shared" si="54"/>
        <v>0</v>
      </c>
      <c r="M165" s="130"/>
      <c r="N165" s="7">
        <f t="shared" si="55"/>
        <v>0</v>
      </c>
      <c r="O165" s="7">
        <f t="shared" si="56"/>
        <v>17814.95</v>
      </c>
      <c r="P165" s="7">
        <f t="shared" si="57"/>
        <v>0</v>
      </c>
      <c r="Q165" s="21" t="e">
        <f t="shared" si="58"/>
        <v>#DIV/0!</v>
      </c>
      <c r="V165" s="102"/>
    </row>
    <row r="166" spans="1:22" x14ac:dyDescent="0.25">
      <c r="A166" s="90" t="s">
        <v>219</v>
      </c>
      <c r="B166" s="90"/>
      <c r="C166" s="91"/>
      <c r="D166" s="92"/>
      <c r="E166" s="3" t="s">
        <v>110</v>
      </c>
      <c r="F166" s="92"/>
      <c r="G166" s="93"/>
      <c r="H166" s="92"/>
      <c r="I166" s="92"/>
      <c r="J166" s="94"/>
      <c r="K166" s="92"/>
      <c r="L166" s="92"/>
      <c r="M166" s="131"/>
      <c r="N166" s="92"/>
      <c r="O166" s="95">
        <f>SUM(O167:O174)</f>
        <v>288141.84999999998</v>
      </c>
      <c r="P166" s="95">
        <f>SUM(P167:P174)</f>
        <v>0</v>
      </c>
      <c r="V166" s="102"/>
    </row>
    <row r="167" spans="1:22" x14ac:dyDescent="0.25">
      <c r="A167" s="50" t="s">
        <v>220</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501.63</v>
      </c>
      <c r="H167" s="100">
        <v>1</v>
      </c>
      <c r="I167" s="101">
        <f t="shared" ref="I167:I174" si="59">IF($H167="","",IF($H167=1,$O$10,IF($H167=2,$O$11,IF($H167=3,$O$12,IF($H167=4,$O$13,IF($H167=5,$O$14,IF($H167=6,$O$15)))))))</f>
        <v>0.2908</v>
      </c>
      <c r="J167" s="6">
        <f>IFERROR(VLOOKUP(C167,'[23]SINAPI DEZEMBRO'!$A:$E,4,FALSE),IFERROR(VLOOKUP(C167,'[23]BANCO DE DADOS'!$A$3:$F$10542,5,FALSE),""))</f>
        <v>126.29</v>
      </c>
      <c r="K167" s="7">
        <f t="shared" ref="K167:K174" si="60">IF($G167="","",TRUNC((J167*I167)+J167,2))</f>
        <v>163.01</v>
      </c>
      <c r="L167" s="101">
        <f t="shared" ref="L167:L174" si="61">IF($H167="","",IF($H167=1,$P$10,IF($H167=2,$P$11,IF($H167=3,$P$12,IF($H167=4,$P$13,IF($H167=5,$P$14,IF($H167=6,$P$15)))))))</f>
        <v>0</v>
      </c>
      <c r="M167" s="130"/>
      <c r="N167" s="7">
        <f t="shared" ref="N167:N174" si="62">IF($G167="","",TRUNC((M167*L167)+M167,2))</f>
        <v>0</v>
      </c>
      <c r="O167" s="7">
        <f t="shared" ref="O167:O174" si="63">IF($G167="","",TRUNC(K167*G167,2))</f>
        <v>81770.7</v>
      </c>
      <c r="P167" s="7">
        <f t="shared" ref="P167:P174" si="64">IF($G167="","",TRUNC(N167*G167,2))</f>
        <v>0</v>
      </c>
      <c r="Q167" s="21" t="e">
        <f>P167/$P$166</f>
        <v>#DIV/0!</v>
      </c>
      <c r="V167" s="102"/>
    </row>
    <row r="168" spans="1:22" x14ac:dyDescent="0.25">
      <c r="A168" s="50" t="s">
        <v>221</v>
      </c>
      <c r="B168" s="96" t="str">
        <f>IFERROR(VLOOKUP(C168,'[23]SINAPI DEZEMBRO'!$A:$F,6,FALSE),IFERROR(VLOOKUP(C168,'[23]BANCO DE DADOS'!$A$3:$F$10542,2,FALSE),""))</f>
        <v>COMPESA 2024.2</v>
      </c>
      <c r="C168" s="97" t="s">
        <v>113</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1260.28</v>
      </c>
      <c r="H168" s="100">
        <v>1</v>
      </c>
      <c r="I168" s="101">
        <f t="shared" si="59"/>
        <v>0.2908</v>
      </c>
      <c r="J168" s="6">
        <f>IFERROR(VLOOKUP(C168,'[23]SINAPI DEZEMBRO'!$A:$E,4,FALSE),IFERROR(VLOOKUP(C168,'[23]BANCO DE DADOS'!$A$3:$F$10542,5,FALSE),""))</f>
        <v>0.56999999999999995</v>
      </c>
      <c r="K168" s="7">
        <f t="shared" si="60"/>
        <v>0.73</v>
      </c>
      <c r="L168" s="101">
        <f t="shared" si="61"/>
        <v>0</v>
      </c>
      <c r="M168" s="130"/>
      <c r="N168" s="7">
        <f t="shared" si="62"/>
        <v>0</v>
      </c>
      <c r="O168" s="7">
        <f t="shared" si="63"/>
        <v>920</v>
      </c>
      <c r="P168" s="7">
        <f t="shared" si="64"/>
        <v>0</v>
      </c>
      <c r="Q168" s="21" t="e">
        <f t="shared" ref="Q168:Q174" si="65">P168/$P$166</f>
        <v>#DIV/0!</v>
      </c>
      <c r="V168" s="102"/>
    </row>
    <row r="169" spans="1:22" ht="49.5" x14ac:dyDescent="0.25">
      <c r="A169" s="50" t="s">
        <v>222</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6.75</v>
      </c>
      <c r="H169" s="100">
        <v>1</v>
      </c>
      <c r="I169" s="101">
        <f t="shared" si="59"/>
        <v>0.2908</v>
      </c>
      <c r="J169" s="6">
        <f>IFERROR(VLOOKUP(C169,'[23]SINAPI DEZEMBRO'!$A:$E,4,FALSE),IFERROR(VLOOKUP(C169,'[23]BANCO DE DADOS'!$A$3:$F$10542,5,FALSE),""))</f>
        <v>438.22</v>
      </c>
      <c r="K169" s="7">
        <f t="shared" si="60"/>
        <v>565.65</v>
      </c>
      <c r="L169" s="101">
        <f t="shared" si="61"/>
        <v>0</v>
      </c>
      <c r="M169" s="130"/>
      <c r="N169" s="7">
        <f t="shared" si="62"/>
        <v>0</v>
      </c>
      <c r="O169" s="7">
        <f t="shared" si="63"/>
        <v>3818.13</v>
      </c>
      <c r="P169" s="7">
        <f t="shared" si="64"/>
        <v>0</v>
      </c>
      <c r="Q169" s="21" t="e">
        <f t="shared" si="65"/>
        <v>#DIV/0!</v>
      </c>
      <c r="V169" s="102"/>
    </row>
    <row r="170" spans="1:22" ht="66" x14ac:dyDescent="0.25">
      <c r="A170" s="50" t="s">
        <v>223</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47.26</v>
      </c>
      <c r="H170" s="100">
        <v>1</v>
      </c>
      <c r="I170" s="101">
        <f t="shared" si="59"/>
        <v>0.2908</v>
      </c>
      <c r="J170" s="6">
        <f>IFERROR(VLOOKUP(C170,'[23]SINAPI DEZEMBRO'!$A:$E,4,FALSE),IFERROR(VLOOKUP(C170,'[23]BANCO DE DADOS'!$A$3:$F$10542,5,FALSE),""))</f>
        <v>14.61</v>
      </c>
      <c r="K170" s="7">
        <f t="shared" si="60"/>
        <v>18.850000000000001</v>
      </c>
      <c r="L170" s="101">
        <f t="shared" si="61"/>
        <v>0</v>
      </c>
      <c r="M170" s="130"/>
      <c r="N170" s="7">
        <f t="shared" si="62"/>
        <v>0</v>
      </c>
      <c r="O170" s="7">
        <f t="shared" si="63"/>
        <v>890.85</v>
      </c>
      <c r="P170" s="7">
        <f t="shared" si="64"/>
        <v>0</v>
      </c>
      <c r="Q170" s="21" t="e">
        <f t="shared" si="65"/>
        <v>#DIV/0!</v>
      </c>
      <c r="V170" s="102"/>
    </row>
    <row r="171" spans="1:22" ht="49.5" x14ac:dyDescent="0.25">
      <c r="A171" s="50" t="s">
        <v>224</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59.07</v>
      </c>
      <c r="H171" s="100">
        <v>1</v>
      </c>
      <c r="I171" s="101">
        <f t="shared" si="59"/>
        <v>0.2908</v>
      </c>
      <c r="J171" s="6">
        <f>IFERROR(VLOOKUP(C171,'[23]SINAPI DEZEMBRO'!$A:$E,4,FALSE),IFERROR(VLOOKUP(C171,'[23]BANCO DE DADOS'!$A$3:$F$10542,5,FALSE),""))</f>
        <v>8.4700000000000006</v>
      </c>
      <c r="K171" s="7">
        <f t="shared" si="60"/>
        <v>10.93</v>
      </c>
      <c r="L171" s="101">
        <f t="shared" si="61"/>
        <v>0</v>
      </c>
      <c r="M171" s="130"/>
      <c r="N171" s="7">
        <f t="shared" si="62"/>
        <v>0</v>
      </c>
      <c r="O171" s="7">
        <f t="shared" si="63"/>
        <v>645.63</v>
      </c>
      <c r="P171" s="7">
        <f t="shared" si="64"/>
        <v>0</v>
      </c>
      <c r="Q171" s="21" t="e">
        <f t="shared" si="65"/>
        <v>#DIV/0!</v>
      </c>
      <c r="V171" s="102"/>
    </row>
    <row r="172" spans="1:22" ht="33" x14ac:dyDescent="0.25">
      <c r="A172" s="50" t="s">
        <v>225</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886.05</v>
      </c>
      <c r="H172" s="100">
        <v>1</v>
      </c>
      <c r="I172" s="101">
        <f t="shared" si="59"/>
        <v>0.2908</v>
      </c>
      <c r="J172" s="6">
        <f>IFERROR(VLOOKUP(C172,'[23]SINAPI DEZEMBRO'!$A:$E,4,FALSE),IFERROR(VLOOKUP(C172,'[23]BANCO DE DADOS'!$A$3:$F$10542,5,FALSE),""))</f>
        <v>2.16</v>
      </c>
      <c r="K172" s="7">
        <f t="shared" si="60"/>
        <v>2.78</v>
      </c>
      <c r="L172" s="101">
        <f t="shared" si="61"/>
        <v>0</v>
      </c>
      <c r="M172" s="130"/>
      <c r="N172" s="7">
        <f t="shared" si="62"/>
        <v>0</v>
      </c>
      <c r="O172" s="7">
        <f t="shared" si="63"/>
        <v>2463.21</v>
      </c>
      <c r="P172" s="7">
        <f t="shared" si="64"/>
        <v>0</v>
      </c>
      <c r="Q172" s="21" t="e">
        <f t="shared" si="65"/>
        <v>#DIV/0!</v>
      </c>
      <c r="V172" s="102"/>
    </row>
    <row r="173" spans="1:22" ht="33" x14ac:dyDescent="0.25">
      <c r="A173" s="50" t="s">
        <v>226</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1260.28</v>
      </c>
      <c r="H173" s="100">
        <v>1</v>
      </c>
      <c r="I173" s="101">
        <f t="shared" si="59"/>
        <v>0.2908</v>
      </c>
      <c r="J173" s="6">
        <f>IFERROR(VLOOKUP(C173,'[23]SINAPI DEZEMBRO'!$A:$E,4,FALSE),IFERROR(VLOOKUP(C173,'[23]BANCO DE DADOS'!$A$3:$F$10542,5,FALSE),""))</f>
        <v>101.9</v>
      </c>
      <c r="K173" s="7">
        <f t="shared" si="60"/>
        <v>131.53</v>
      </c>
      <c r="L173" s="101">
        <f t="shared" si="61"/>
        <v>0</v>
      </c>
      <c r="M173" s="130"/>
      <c r="N173" s="7">
        <f t="shared" si="62"/>
        <v>0</v>
      </c>
      <c r="O173" s="7">
        <f t="shared" si="63"/>
        <v>165764.62</v>
      </c>
      <c r="P173" s="7">
        <f t="shared" si="64"/>
        <v>0</v>
      </c>
      <c r="Q173" s="21" t="e">
        <f t="shared" si="65"/>
        <v>#DIV/0!</v>
      </c>
      <c r="V173" s="102"/>
    </row>
    <row r="174" spans="1:22" ht="49.5" x14ac:dyDescent="0.25">
      <c r="A174" s="50" t="s">
        <v>227</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194.44</v>
      </c>
      <c r="H174" s="100">
        <v>1</v>
      </c>
      <c r="I174" s="101">
        <f t="shared" si="59"/>
        <v>0.2908</v>
      </c>
      <c r="J174" s="6">
        <f>IFERROR(VLOOKUP(C174,'[23]SINAPI DEZEMBRO'!$A:$E,4,FALSE),IFERROR(VLOOKUP(C174,'[23]BANCO DE DADOS'!$A$3:$F$10542,5,FALSE),""))</f>
        <v>126.98</v>
      </c>
      <c r="K174" s="7">
        <f t="shared" si="60"/>
        <v>163.9</v>
      </c>
      <c r="L174" s="101">
        <f t="shared" si="61"/>
        <v>0</v>
      </c>
      <c r="M174" s="130"/>
      <c r="N174" s="7">
        <f t="shared" si="62"/>
        <v>0</v>
      </c>
      <c r="O174" s="7">
        <f t="shared" si="63"/>
        <v>31868.71</v>
      </c>
      <c r="P174" s="7">
        <f t="shared" si="64"/>
        <v>0</v>
      </c>
      <c r="Q174" s="21" t="e">
        <f t="shared" si="65"/>
        <v>#DIV/0!</v>
      </c>
      <c r="V174" s="102"/>
    </row>
    <row r="175" spans="1:22" x14ac:dyDescent="0.25">
      <c r="A175" s="90" t="s">
        <v>228</v>
      </c>
      <c r="B175" s="90"/>
      <c r="C175" s="91"/>
      <c r="D175" s="92"/>
      <c r="E175" s="3" t="s">
        <v>121</v>
      </c>
      <c r="F175" s="92"/>
      <c r="G175" s="93"/>
      <c r="H175" s="92"/>
      <c r="I175" s="92"/>
      <c r="J175" s="94"/>
      <c r="K175" s="92"/>
      <c r="L175" s="92"/>
      <c r="M175" s="131"/>
      <c r="N175" s="92"/>
      <c r="O175" s="95">
        <f>SUM(O176:O191)</f>
        <v>148397.85999999999</v>
      </c>
      <c r="P175" s="95">
        <f>SUM(P176:P191)</f>
        <v>0</v>
      </c>
      <c r="V175" s="102"/>
    </row>
    <row r="176" spans="1:22" ht="33" x14ac:dyDescent="0.25">
      <c r="A176" s="50" t="s">
        <v>229</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37.5</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30"/>
      <c r="N176" s="7">
        <f t="shared" ref="N176:N191" si="69">IF($G176="","",TRUNC((M176*L176)+M176,2))</f>
        <v>0</v>
      </c>
      <c r="O176" s="7">
        <f t="shared" ref="O176:O191" si="70">IF($G176="","",TRUNC(K176*G176,2))</f>
        <v>4558.87</v>
      </c>
      <c r="P176" s="7">
        <f t="shared" ref="P176:P191" si="71">IF($G176="","",TRUNC(N176*G176,2))</f>
        <v>0</v>
      </c>
      <c r="Q176" s="21" t="e">
        <f>P176/$P$175</f>
        <v>#DIV/0!</v>
      </c>
      <c r="V176" s="102"/>
    </row>
    <row r="177" spans="1:22" ht="49.5" x14ac:dyDescent="0.25">
      <c r="A177" s="50" t="s">
        <v>230</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37.5</v>
      </c>
      <c r="H177" s="100">
        <v>1</v>
      </c>
      <c r="I177" s="101">
        <f t="shared" si="66"/>
        <v>0.2908</v>
      </c>
      <c r="J177" s="6">
        <f>IFERROR(VLOOKUP(C177,'[23]SINAPI DEZEMBRO'!$A:$E,4,FALSE),IFERROR(VLOOKUP(C177,'[23]BANCO DE DADOS'!$A$3:$F$10542,5,FALSE),""))</f>
        <v>32.57</v>
      </c>
      <c r="K177" s="7">
        <f t="shared" si="67"/>
        <v>42.04</v>
      </c>
      <c r="L177" s="101">
        <f t="shared" si="68"/>
        <v>0</v>
      </c>
      <c r="M177" s="130"/>
      <c r="N177" s="7">
        <f t="shared" si="69"/>
        <v>0</v>
      </c>
      <c r="O177" s="7">
        <f t="shared" si="70"/>
        <v>1576.5</v>
      </c>
      <c r="P177" s="7">
        <f t="shared" si="71"/>
        <v>0</v>
      </c>
      <c r="Q177" s="21" t="e">
        <f t="shared" ref="Q177:Q191" si="72">P177/$P$175</f>
        <v>#DIV/0!</v>
      </c>
      <c r="V177" s="102"/>
    </row>
    <row r="178" spans="1:22" ht="33" x14ac:dyDescent="0.25">
      <c r="A178" s="50" t="s">
        <v>231</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37.5</v>
      </c>
      <c r="H178" s="100">
        <v>5</v>
      </c>
      <c r="I178" s="101">
        <f t="shared" si="66"/>
        <v>0.184</v>
      </c>
      <c r="J178" s="6">
        <f>IFERROR(VLOOKUP(C178,'[23]SINAPI DEZEMBRO'!$A:$E,4,FALSE),IFERROR(VLOOKUP(C178,'[23]BANCO DE DADOS'!$A$3:$F$10542,5,FALSE),""))</f>
        <v>163.11000000000001</v>
      </c>
      <c r="K178" s="7">
        <f t="shared" si="67"/>
        <v>193.12</v>
      </c>
      <c r="L178" s="101">
        <f t="shared" si="68"/>
        <v>0</v>
      </c>
      <c r="M178" s="130"/>
      <c r="N178" s="7">
        <f t="shared" si="69"/>
        <v>0</v>
      </c>
      <c r="O178" s="7">
        <f t="shared" si="70"/>
        <v>7242</v>
      </c>
      <c r="P178" s="7">
        <f t="shared" si="71"/>
        <v>0</v>
      </c>
      <c r="Q178" s="21" t="e">
        <f t="shared" si="72"/>
        <v>#DIV/0!</v>
      </c>
      <c r="V178" s="102"/>
    </row>
    <row r="179" spans="1:22" ht="49.5" x14ac:dyDescent="0.25">
      <c r="A179" s="50" t="s">
        <v>232</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37.5</v>
      </c>
      <c r="H179" s="100">
        <v>1</v>
      </c>
      <c r="I179" s="101">
        <f t="shared" si="66"/>
        <v>0.2908</v>
      </c>
      <c r="J179" s="6">
        <f>IFERROR(VLOOKUP(C179,'[23]SINAPI DEZEMBRO'!$A:$E,4,FALSE),IFERROR(VLOOKUP(C179,'[23]BANCO DE DADOS'!$A$3:$F$10542,5,FALSE),""))</f>
        <v>51.98</v>
      </c>
      <c r="K179" s="7">
        <f t="shared" si="67"/>
        <v>67.09</v>
      </c>
      <c r="L179" s="101">
        <f t="shared" si="68"/>
        <v>0</v>
      </c>
      <c r="M179" s="130"/>
      <c r="N179" s="7">
        <f t="shared" si="69"/>
        <v>0</v>
      </c>
      <c r="O179" s="7">
        <f t="shared" si="70"/>
        <v>2515.87</v>
      </c>
      <c r="P179" s="7">
        <f t="shared" si="71"/>
        <v>0</v>
      </c>
      <c r="Q179" s="21" t="e">
        <f t="shared" si="72"/>
        <v>#DIV/0!</v>
      </c>
      <c r="V179" s="102"/>
    </row>
    <row r="180" spans="1:22" ht="33" x14ac:dyDescent="0.25">
      <c r="A180" s="50" t="s">
        <v>233</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37.5</v>
      </c>
      <c r="H180" s="100">
        <v>5</v>
      </c>
      <c r="I180" s="101">
        <f t="shared" si="66"/>
        <v>0.184</v>
      </c>
      <c r="J180" s="6">
        <f>IFERROR(VLOOKUP(C180,'[23]SINAPI DEZEMBRO'!$A:$E,4,FALSE),IFERROR(VLOOKUP(C180,'[23]BANCO DE DADOS'!$A$3:$F$10542,5,FALSE),""))</f>
        <v>513.44000000000005</v>
      </c>
      <c r="K180" s="7">
        <f t="shared" si="67"/>
        <v>607.91</v>
      </c>
      <c r="L180" s="101">
        <f t="shared" si="68"/>
        <v>0</v>
      </c>
      <c r="M180" s="130"/>
      <c r="N180" s="7">
        <f t="shared" si="69"/>
        <v>0</v>
      </c>
      <c r="O180" s="7">
        <f t="shared" si="70"/>
        <v>22796.62</v>
      </c>
      <c r="P180" s="7">
        <f t="shared" si="71"/>
        <v>0</v>
      </c>
      <c r="Q180" s="21" t="e">
        <f t="shared" si="72"/>
        <v>#DIV/0!</v>
      </c>
      <c r="V180" s="102"/>
    </row>
    <row r="181" spans="1:22" ht="49.5" x14ac:dyDescent="0.25">
      <c r="A181" s="50" t="s">
        <v>234</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37.5</v>
      </c>
      <c r="H181" s="100">
        <v>1</v>
      </c>
      <c r="I181" s="101">
        <f t="shared" si="66"/>
        <v>0.2908</v>
      </c>
      <c r="J181" s="6">
        <f>IFERROR(VLOOKUP(C181,'[23]SINAPI DEZEMBRO'!$A:$E,4,FALSE),IFERROR(VLOOKUP(C181,'[23]BANCO DE DADOS'!$A$3:$F$10542,5,FALSE),""))</f>
        <v>94.15</v>
      </c>
      <c r="K181" s="7">
        <f t="shared" si="67"/>
        <v>121.52</v>
      </c>
      <c r="L181" s="101">
        <f t="shared" si="68"/>
        <v>0</v>
      </c>
      <c r="M181" s="130"/>
      <c r="N181" s="7">
        <f t="shared" si="69"/>
        <v>0</v>
      </c>
      <c r="O181" s="7">
        <f t="shared" si="70"/>
        <v>4557</v>
      </c>
      <c r="P181" s="7">
        <f t="shared" si="71"/>
        <v>0</v>
      </c>
      <c r="Q181" s="21" t="e">
        <f t="shared" si="72"/>
        <v>#DIV/0!</v>
      </c>
      <c r="V181" s="102"/>
    </row>
    <row r="182" spans="1:22" ht="66" x14ac:dyDescent="0.25">
      <c r="A182" s="50" t="s">
        <v>235</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101.25</v>
      </c>
      <c r="H182" s="100">
        <v>1</v>
      </c>
      <c r="I182" s="101">
        <f t="shared" si="66"/>
        <v>0.2908</v>
      </c>
      <c r="J182" s="6">
        <f>IFERROR(VLOOKUP(C182,'[23]SINAPI DEZEMBRO'!$A:$E,4,FALSE),IFERROR(VLOOKUP(C182,'[23]BANCO DE DADOS'!$A$3:$F$10542,5,FALSE),""))</f>
        <v>8.92</v>
      </c>
      <c r="K182" s="7">
        <f t="shared" si="67"/>
        <v>11.51</v>
      </c>
      <c r="L182" s="101">
        <f t="shared" si="68"/>
        <v>0</v>
      </c>
      <c r="M182" s="130"/>
      <c r="N182" s="7">
        <f t="shared" si="69"/>
        <v>0</v>
      </c>
      <c r="O182" s="7">
        <f t="shared" si="70"/>
        <v>1165.3800000000001</v>
      </c>
      <c r="P182" s="7">
        <f t="shared" si="71"/>
        <v>0</v>
      </c>
      <c r="Q182" s="21" t="e">
        <f t="shared" si="72"/>
        <v>#DIV/0!</v>
      </c>
      <c r="V182" s="102"/>
    </row>
    <row r="183" spans="1:22" x14ac:dyDescent="0.25">
      <c r="A183" s="50" t="s">
        <v>236</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56.26</v>
      </c>
      <c r="H183" s="100">
        <v>1</v>
      </c>
      <c r="I183" s="101">
        <f t="shared" si="66"/>
        <v>0.2908</v>
      </c>
      <c r="J183" s="6">
        <f>IFERROR(VLOOKUP(C183,'[23]SINAPI DEZEMBRO'!$A:$E,4,FALSE),IFERROR(VLOOKUP(C183,'[23]BANCO DE DADOS'!$A$3:$F$10542,5,FALSE),""))</f>
        <v>126.29</v>
      </c>
      <c r="K183" s="7">
        <f t="shared" si="67"/>
        <v>163.01</v>
      </c>
      <c r="L183" s="101">
        <f t="shared" si="68"/>
        <v>0</v>
      </c>
      <c r="M183" s="130"/>
      <c r="N183" s="7">
        <f t="shared" si="69"/>
        <v>0</v>
      </c>
      <c r="O183" s="7">
        <f t="shared" si="70"/>
        <v>9170.94</v>
      </c>
      <c r="P183" s="7">
        <f t="shared" si="71"/>
        <v>0</v>
      </c>
      <c r="Q183" s="21" t="e">
        <f t="shared" si="72"/>
        <v>#DIV/0!</v>
      </c>
      <c r="V183" s="102"/>
    </row>
    <row r="184" spans="1:22" ht="49.5" x14ac:dyDescent="0.25">
      <c r="A184" s="50" t="s">
        <v>237</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126.56</v>
      </c>
      <c r="H184" s="100">
        <v>1</v>
      </c>
      <c r="I184" s="101">
        <f t="shared" si="66"/>
        <v>0.2908</v>
      </c>
      <c r="J184" s="6">
        <f>IFERROR(VLOOKUP(C184,'[23]SINAPI DEZEMBRO'!$A:$E,4,FALSE),IFERROR(VLOOKUP(C184,'[23]BANCO DE DADOS'!$A$3:$F$10542,5,FALSE),""))</f>
        <v>8.4700000000000006</v>
      </c>
      <c r="K184" s="7">
        <f t="shared" si="67"/>
        <v>10.93</v>
      </c>
      <c r="L184" s="101">
        <f t="shared" si="68"/>
        <v>0</v>
      </c>
      <c r="M184" s="130"/>
      <c r="N184" s="7">
        <f t="shared" si="69"/>
        <v>0</v>
      </c>
      <c r="O184" s="7">
        <f t="shared" si="70"/>
        <v>1383.3</v>
      </c>
      <c r="P184" s="7">
        <f t="shared" si="71"/>
        <v>0</v>
      </c>
      <c r="Q184" s="21" t="e">
        <f t="shared" si="72"/>
        <v>#DIV/0!</v>
      </c>
      <c r="V184" s="102"/>
    </row>
    <row r="185" spans="1:22" ht="33" x14ac:dyDescent="0.25">
      <c r="A185" s="50" t="s">
        <v>238</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1898.4</v>
      </c>
      <c r="H185" s="100">
        <v>1</v>
      </c>
      <c r="I185" s="101">
        <f t="shared" si="66"/>
        <v>0.2908</v>
      </c>
      <c r="J185" s="6">
        <f>IFERROR(VLOOKUP(C185,'[23]SINAPI DEZEMBRO'!$A:$E,4,FALSE),IFERROR(VLOOKUP(C185,'[23]BANCO DE DADOS'!$A$3:$F$10542,5,FALSE),""))</f>
        <v>2.16</v>
      </c>
      <c r="K185" s="7">
        <f t="shared" si="67"/>
        <v>2.78</v>
      </c>
      <c r="L185" s="101">
        <f t="shared" si="68"/>
        <v>0</v>
      </c>
      <c r="M185" s="130"/>
      <c r="N185" s="7">
        <f t="shared" si="69"/>
        <v>0</v>
      </c>
      <c r="O185" s="7">
        <f t="shared" si="70"/>
        <v>5277.55</v>
      </c>
      <c r="P185" s="7">
        <f t="shared" si="71"/>
        <v>0</v>
      </c>
      <c r="Q185" s="21" t="e">
        <f t="shared" si="72"/>
        <v>#DIV/0!</v>
      </c>
      <c r="V185" s="102"/>
    </row>
    <row r="186" spans="1:22" ht="49.5" x14ac:dyDescent="0.25">
      <c r="A186" s="50" t="s">
        <v>239</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8</v>
      </c>
      <c r="H186" s="100">
        <v>1</v>
      </c>
      <c r="I186" s="101">
        <f t="shared" si="66"/>
        <v>0.2908</v>
      </c>
      <c r="J186" s="6">
        <f>IFERROR(VLOOKUP(C186,'[23]SINAPI DEZEMBRO'!$A:$E,4,FALSE),IFERROR(VLOOKUP(C186,'[23]BANCO DE DADOS'!$A$3:$F$10542,5,FALSE),""))</f>
        <v>2721.37</v>
      </c>
      <c r="K186" s="7">
        <f t="shared" si="67"/>
        <v>3512.74</v>
      </c>
      <c r="L186" s="101">
        <f t="shared" si="68"/>
        <v>0</v>
      </c>
      <c r="M186" s="130"/>
      <c r="N186" s="7">
        <f t="shared" si="69"/>
        <v>0</v>
      </c>
      <c r="O186" s="7">
        <f t="shared" si="70"/>
        <v>28101.919999999998</v>
      </c>
      <c r="P186" s="7">
        <f t="shared" si="71"/>
        <v>0</v>
      </c>
      <c r="Q186" s="21" t="e">
        <f t="shared" si="72"/>
        <v>#DIV/0!</v>
      </c>
      <c r="V186" s="102"/>
    </row>
    <row r="187" spans="1:22" ht="33" x14ac:dyDescent="0.25">
      <c r="A187" s="50" t="s">
        <v>240</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8</v>
      </c>
      <c r="H187" s="100">
        <v>1</v>
      </c>
      <c r="I187" s="101">
        <f t="shared" si="66"/>
        <v>0.2908</v>
      </c>
      <c r="J187" s="6">
        <f>IFERROR(VLOOKUP(C187,'[23]SINAPI DEZEMBRO'!$A:$E,4,FALSE),IFERROR(VLOOKUP(C187,'[23]BANCO DE DADOS'!$A$3:$F$10542,5,FALSE),""))</f>
        <v>1918.52</v>
      </c>
      <c r="K187" s="7">
        <f t="shared" si="67"/>
        <v>2476.42</v>
      </c>
      <c r="L187" s="101">
        <f t="shared" si="68"/>
        <v>0</v>
      </c>
      <c r="M187" s="130"/>
      <c r="N187" s="7">
        <f t="shared" si="69"/>
        <v>0</v>
      </c>
      <c r="O187" s="7">
        <f t="shared" si="70"/>
        <v>19811.36</v>
      </c>
      <c r="P187" s="7">
        <f t="shared" si="71"/>
        <v>0</v>
      </c>
      <c r="Q187" s="21" t="e">
        <f t="shared" si="72"/>
        <v>#DIV/0!</v>
      </c>
      <c r="V187" s="102"/>
    </row>
    <row r="188" spans="1:22" ht="33" x14ac:dyDescent="0.25">
      <c r="A188" s="50" t="s">
        <v>241</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37.5</v>
      </c>
      <c r="H188" s="100">
        <v>1</v>
      </c>
      <c r="I188" s="101">
        <f t="shared" si="66"/>
        <v>0.2908</v>
      </c>
      <c r="J188" s="6">
        <f>IFERROR(VLOOKUP(C188,'[23]SINAPI DEZEMBRO'!$A:$E,4,FALSE),IFERROR(VLOOKUP(C188,'[23]BANCO DE DADOS'!$A$3:$F$10542,5,FALSE),""))</f>
        <v>518.71</v>
      </c>
      <c r="K188" s="7">
        <f t="shared" si="67"/>
        <v>669.55</v>
      </c>
      <c r="L188" s="101">
        <f t="shared" si="68"/>
        <v>0</v>
      </c>
      <c r="M188" s="130"/>
      <c r="N188" s="7">
        <f t="shared" si="69"/>
        <v>0</v>
      </c>
      <c r="O188" s="7">
        <f t="shared" si="70"/>
        <v>25108.12</v>
      </c>
      <c r="P188" s="7">
        <f t="shared" si="71"/>
        <v>0</v>
      </c>
      <c r="Q188" s="21" t="e">
        <f t="shared" si="72"/>
        <v>#DIV/0!</v>
      </c>
      <c r="V188" s="102"/>
    </row>
    <row r="189" spans="1:22" ht="33" x14ac:dyDescent="0.25">
      <c r="A189" s="50" t="s">
        <v>242</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75.010000000000005</v>
      </c>
      <c r="H189" s="100">
        <v>1</v>
      </c>
      <c r="I189" s="101">
        <f t="shared" si="66"/>
        <v>0.2908</v>
      </c>
      <c r="J189" s="6">
        <f>IFERROR(VLOOKUP(C189,'[23]SINAPI DEZEMBRO'!$A:$E,4,FALSE),IFERROR(VLOOKUP(C189,'[23]BANCO DE DADOS'!$A$3:$F$10542,5,FALSE),""))</f>
        <v>44.07</v>
      </c>
      <c r="K189" s="7">
        <f t="shared" si="67"/>
        <v>56.88</v>
      </c>
      <c r="L189" s="101">
        <f t="shared" si="68"/>
        <v>0</v>
      </c>
      <c r="M189" s="130"/>
      <c r="N189" s="7">
        <f t="shared" si="69"/>
        <v>0</v>
      </c>
      <c r="O189" s="7">
        <f t="shared" si="70"/>
        <v>4266.5600000000004</v>
      </c>
      <c r="P189" s="7">
        <f t="shared" si="71"/>
        <v>0</v>
      </c>
      <c r="Q189" s="21" t="e">
        <f t="shared" si="72"/>
        <v>#DIV/0!</v>
      </c>
      <c r="V189" s="102"/>
    </row>
    <row r="190" spans="1:22" ht="33" x14ac:dyDescent="0.25">
      <c r="A190" s="50" t="s">
        <v>243</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45.01</v>
      </c>
      <c r="H190" s="100">
        <v>1</v>
      </c>
      <c r="I190" s="101">
        <f t="shared" si="66"/>
        <v>0.2908</v>
      </c>
      <c r="J190" s="6">
        <f>IFERROR(VLOOKUP(C190,'[23]SINAPI DEZEMBRO'!$A:$E,4,FALSE),IFERROR(VLOOKUP(C190,'[23]BANCO DE DADOS'!$A$3:$F$10542,5,FALSE),""))</f>
        <v>63.63</v>
      </c>
      <c r="K190" s="7">
        <f t="shared" si="67"/>
        <v>82.13</v>
      </c>
      <c r="L190" s="101">
        <f t="shared" si="68"/>
        <v>0</v>
      </c>
      <c r="M190" s="130"/>
      <c r="N190" s="7">
        <f t="shared" si="69"/>
        <v>0</v>
      </c>
      <c r="O190" s="7">
        <f t="shared" si="70"/>
        <v>3696.67</v>
      </c>
      <c r="P190" s="7">
        <f t="shared" si="71"/>
        <v>0</v>
      </c>
      <c r="Q190" s="21" t="e">
        <f t="shared" si="72"/>
        <v>#DIV/0!</v>
      </c>
      <c r="V190" s="102"/>
    </row>
    <row r="191" spans="1:22" ht="49.5" x14ac:dyDescent="0.25">
      <c r="A191" s="50" t="s">
        <v>244</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20</v>
      </c>
      <c r="H191" s="100">
        <v>1</v>
      </c>
      <c r="I191" s="101">
        <f t="shared" si="66"/>
        <v>0.2908</v>
      </c>
      <c r="J191" s="6">
        <f>IFERROR(VLOOKUP(C191,'[23]SINAPI DEZEMBRO'!$A:$E,4,FALSE),IFERROR(VLOOKUP(C191,'[23]BANCO DE DADOS'!$A$3:$F$10542,5,FALSE),""))</f>
        <v>277.70999999999998</v>
      </c>
      <c r="K191" s="7">
        <f t="shared" si="67"/>
        <v>358.46</v>
      </c>
      <c r="L191" s="101">
        <f t="shared" si="68"/>
        <v>0</v>
      </c>
      <c r="M191" s="130"/>
      <c r="N191" s="7">
        <f t="shared" si="69"/>
        <v>0</v>
      </c>
      <c r="O191" s="7">
        <f t="shared" si="70"/>
        <v>7169.2</v>
      </c>
      <c r="P191" s="7">
        <f t="shared" si="71"/>
        <v>0</v>
      </c>
      <c r="Q191" s="21" t="e">
        <f t="shared" si="72"/>
        <v>#DIV/0!</v>
      </c>
      <c r="V191" s="102"/>
    </row>
    <row r="192" spans="1:22" x14ac:dyDescent="0.25">
      <c r="A192" s="90" t="s">
        <v>245</v>
      </c>
      <c r="B192" s="90"/>
      <c r="C192" s="91"/>
      <c r="D192" s="92"/>
      <c r="E192" s="3" t="s">
        <v>145</v>
      </c>
      <c r="F192" s="92"/>
      <c r="G192" s="93"/>
      <c r="H192" s="92"/>
      <c r="I192" s="92"/>
      <c r="J192" s="94"/>
      <c r="K192" s="92"/>
      <c r="L192" s="92"/>
      <c r="M192" s="131"/>
      <c r="N192" s="92"/>
      <c r="O192" s="95">
        <f>SUM(O193:O201)</f>
        <v>46256.21</v>
      </c>
      <c r="P192" s="95">
        <f>SUM(P193:P201)</f>
        <v>0</v>
      </c>
      <c r="V192" s="102"/>
    </row>
    <row r="193" spans="1:22" ht="33" x14ac:dyDescent="0.25">
      <c r="A193" s="50" t="s">
        <v>246</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15</v>
      </c>
      <c r="H193" s="100">
        <v>1</v>
      </c>
      <c r="I193" s="101">
        <f t="shared" ref="I193:I201" si="73">IF($H193="","",IF($H193=1,$O$10,IF($H193=2,$O$11,IF($H193=3,$O$12,IF($H193=4,$O$13,IF($H193=5,$O$14,IF($H193=6,$O$15)))))))</f>
        <v>0.2908</v>
      </c>
      <c r="J193" s="6">
        <f>IFERROR(VLOOKUP(C193,'[23]SINAPI DEZEMBRO'!$A:$E,4,FALSE),IFERROR(VLOOKUP(C193,'[23]BANCO DE DADOS'!$A$3:$F$10542,5,FALSE),""))</f>
        <v>290.60000000000002</v>
      </c>
      <c r="K193" s="7">
        <f t="shared" ref="K193:K201" si="74">IF($G193="","",TRUNC((J193*I193)+J193,2))</f>
        <v>375.1</v>
      </c>
      <c r="L193" s="101">
        <f t="shared" ref="L193:L201" si="75">IF($H193="","",IF($H193=1,$P$10,IF($H193=2,$P$11,IF($H193=3,$P$12,IF($H193=4,$P$13,IF($H193=5,$P$14,IF($H193=6,$P$15)))))))</f>
        <v>0</v>
      </c>
      <c r="M193" s="130"/>
      <c r="N193" s="7">
        <f t="shared" ref="N193:N201" si="76">IF($G193="","",TRUNC((M193*L193)+M193,2))</f>
        <v>0</v>
      </c>
      <c r="O193" s="7">
        <f t="shared" ref="O193:O201" si="77">IF($G193="","",TRUNC(K193*G193,2))</f>
        <v>5626.5</v>
      </c>
      <c r="P193" s="7">
        <f t="shared" ref="P193:P201" si="78">IF($G193="","",TRUNC(N193*G193,2))</f>
        <v>0</v>
      </c>
      <c r="Q193" s="21" t="e">
        <f>P193/$P$192</f>
        <v>#DIV/0!</v>
      </c>
      <c r="V193" s="102"/>
    </row>
    <row r="194" spans="1:22" ht="33" x14ac:dyDescent="0.25">
      <c r="A194" s="50" t="s">
        <v>247</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15</v>
      </c>
      <c r="H194" s="100">
        <v>1</v>
      </c>
      <c r="I194" s="101">
        <f t="shared" si="73"/>
        <v>0.2908</v>
      </c>
      <c r="J194" s="6">
        <f>IFERROR(VLOOKUP(C194,'[23]SINAPI DEZEMBRO'!$A:$E,4,FALSE),IFERROR(VLOOKUP(C194,'[23]BANCO DE DADOS'!$A$3:$F$10542,5,FALSE),""))</f>
        <v>435.57</v>
      </c>
      <c r="K194" s="7">
        <f t="shared" si="74"/>
        <v>562.23</v>
      </c>
      <c r="L194" s="101">
        <f t="shared" si="75"/>
        <v>0</v>
      </c>
      <c r="M194" s="130"/>
      <c r="N194" s="7">
        <f t="shared" si="76"/>
        <v>0</v>
      </c>
      <c r="O194" s="7">
        <f t="shared" si="77"/>
        <v>8433.4500000000007</v>
      </c>
      <c r="P194" s="7">
        <f t="shared" si="78"/>
        <v>0</v>
      </c>
      <c r="Q194" s="21" t="e">
        <f t="shared" ref="Q194:Q201" si="79">P194/$P$192</f>
        <v>#DIV/0!</v>
      </c>
      <c r="V194" s="102"/>
    </row>
    <row r="195" spans="1:22" ht="33" x14ac:dyDescent="0.25">
      <c r="A195" s="50" t="s">
        <v>248</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6</v>
      </c>
      <c r="H195" s="100">
        <v>1</v>
      </c>
      <c r="I195" s="101">
        <f t="shared" si="73"/>
        <v>0.2908</v>
      </c>
      <c r="J195" s="6">
        <f>IFERROR(VLOOKUP(C195,'[23]SINAPI DEZEMBRO'!$A:$E,4,FALSE),IFERROR(VLOOKUP(C195,'[23]BANCO DE DADOS'!$A$3:$F$10542,5,FALSE),""))</f>
        <v>290.57</v>
      </c>
      <c r="K195" s="7">
        <f t="shared" si="74"/>
        <v>375.06</v>
      </c>
      <c r="L195" s="101">
        <f t="shared" si="75"/>
        <v>0</v>
      </c>
      <c r="M195" s="130"/>
      <c r="N195" s="7">
        <f t="shared" si="76"/>
        <v>0</v>
      </c>
      <c r="O195" s="7">
        <f t="shared" si="77"/>
        <v>2250.36</v>
      </c>
      <c r="P195" s="7">
        <f t="shared" si="78"/>
        <v>0</v>
      </c>
      <c r="Q195" s="21" t="e">
        <f t="shared" si="79"/>
        <v>#DIV/0!</v>
      </c>
      <c r="V195" s="102"/>
    </row>
    <row r="196" spans="1:22" ht="49.5" x14ac:dyDescent="0.25">
      <c r="A196" s="50" t="s">
        <v>249</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21</v>
      </c>
      <c r="H196" s="100">
        <v>1</v>
      </c>
      <c r="I196" s="101">
        <f t="shared" si="73"/>
        <v>0.2908</v>
      </c>
      <c r="J196" s="6">
        <f>IFERROR(VLOOKUP(C196,'[23]SINAPI DEZEMBRO'!$A:$E,4,FALSE),IFERROR(VLOOKUP(C196,'[23]BANCO DE DADOS'!$A$3:$F$10542,5,FALSE),""))</f>
        <v>484.52</v>
      </c>
      <c r="K196" s="7">
        <f t="shared" si="74"/>
        <v>625.41</v>
      </c>
      <c r="L196" s="101">
        <f t="shared" si="75"/>
        <v>0</v>
      </c>
      <c r="M196" s="130"/>
      <c r="N196" s="7">
        <f t="shared" si="76"/>
        <v>0</v>
      </c>
      <c r="O196" s="7">
        <f t="shared" si="77"/>
        <v>13133.61</v>
      </c>
      <c r="P196" s="7">
        <f t="shared" si="78"/>
        <v>0</v>
      </c>
      <c r="Q196" s="21" t="e">
        <f t="shared" si="79"/>
        <v>#DIV/0!</v>
      </c>
      <c r="V196" s="102"/>
    </row>
    <row r="197" spans="1:22" ht="33" x14ac:dyDescent="0.25">
      <c r="A197" s="50" t="s">
        <v>250</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15</v>
      </c>
      <c r="H197" s="100">
        <v>1</v>
      </c>
      <c r="I197" s="101">
        <f t="shared" si="73"/>
        <v>0.2908</v>
      </c>
      <c r="J197" s="6">
        <f>IFERROR(VLOOKUP(C197,'[23]SINAPI DEZEMBRO'!$A:$E,4,FALSE),IFERROR(VLOOKUP(C197,'[23]BANCO DE DADOS'!$A$3:$F$10542,5,FALSE),""))</f>
        <v>290.52999999999997</v>
      </c>
      <c r="K197" s="7">
        <f t="shared" si="74"/>
        <v>375.01</v>
      </c>
      <c r="L197" s="101">
        <f t="shared" si="75"/>
        <v>0</v>
      </c>
      <c r="M197" s="130"/>
      <c r="N197" s="7">
        <f t="shared" si="76"/>
        <v>0</v>
      </c>
      <c r="O197" s="7">
        <f t="shared" si="77"/>
        <v>5625.15</v>
      </c>
      <c r="P197" s="7">
        <f t="shared" si="78"/>
        <v>0</v>
      </c>
      <c r="Q197" s="21" t="e">
        <f t="shared" si="79"/>
        <v>#DIV/0!</v>
      </c>
      <c r="V197" s="102"/>
    </row>
    <row r="198" spans="1:22" ht="33" x14ac:dyDescent="0.25">
      <c r="A198" s="50" t="s">
        <v>251</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2</v>
      </c>
      <c r="H198" s="100">
        <v>1</v>
      </c>
      <c r="I198" s="101">
        <f t="shared" si="73"/>
        <v>0.2908</v>
      </c>
      <c r="J198" s="6">
        <f>IFERROR(VLOOKUP(C198,'[23]SINAPI DEZEMBRO'!$A:$E,4,FALSE),IFERROR(VLOOKUP(C198,'[23]BANCO DE DADOS'!$A$3:$F$10542,5,FALSE),""))</f>
        <v>199.32</v>
      </c>
      <c r="K198" s="7">
        <f t="shared" si="74"/>
        <v>257.27999999999997</v>
      </c>
      <c r="L198" s="101">
        <f t="shared" si="75"/>
        <v>0</v>
      </c>
      <c r="M198" s="130"/>
      <c r="N198" s="7">
        <f t="shared" si="76"/>
        <v>0</v>
      </c>
      <c r="O198" s="7">
        <f t="shared" si="77"/>
        <v>514.55999999999995</v>
      </c>
      <c r="P198" s="7">
        <f t="shared" si="78"/>
        <v>0</v>
      </c>
      <c r="Q198" s="21" t="e">
        <f t="shared" si="79"/>
        <v>#DIV/0!</v>
      </c>
      <c r="V198" s="102"/>
    </row>
    <row r="199" spans="1:22" ht="33" x14ac:dyDescent="0.25">
      <c r="A199" s="50" t="s">
        <v>252</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2</v>
      </c>
      <c r="H199" s="100">
        <v>1</v>
      </c>
      <c r="I199" s="101">
        <f t="shared" si="73"/>
        <v>0.2908</v>
      </c>
      <c r="J199" s="6">
        <f>IFERROR(VLOOKUP(C199,'[23]SINAPI DEZEMBRO'!$A:$E,4,FALSE),IFERROR(VLOOKUP(C199,'[23]BANCO DE DADOS'!$A$3:$F$10542,5,FALSE),""))</f>
        <v>479.01</v>
      </c>
      <c r="K199" s="7">
        <f t="shared" si="74"/>
        <v>618.29999999999995</v>
      </c>
      <c r="L199" s="101">
        <f t="shared" si="75"/>
        <v>0</v>
      </c>
      <c r="M199" s="130"/>
      <c r="N199" s="7">
        <f t="shared" si="76"/>
        <v>0</v>
      </c>
      <c r="O199" s="7">
        <f t="shared" si="77"/>
        <v>1236.5999999999999</v>
      </c>
      <c r="P199" s="7">
        <f t="shared" si="78"/>
        <v>0</v>
      </c>
      <c r="Q199" s="21" t="e">
        <f t="shared" si="79"/>
        <v>#DIV/0!</v>
      </c>
      <c r="V199" s="102"/>
    </row>
    <row r="200" spans="1:22" ht="66" x14ac:dyDescent="0.25">
      <c r="A200" s="50" t="s">
        <v>253</v>
      </c>
      <c r="B200" s="96" t="str">
        <f>IFERROR(VLOOKUP(C200,'[23]SINAPI DEZEMBRO'!$A:$F,6,FALSE),IFERROR(VLOOKUP(C200,'[23]BANCO DE DADOS'!$A$3:$F$10542,2,FALSE),""))</f>
        <v>COMPOSIÇÃO</v>
      </c>
      <c r="C200" s="97" t="s">
        <v>154</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4</v>
      </c>
      <c r="H200" s="100">
        <v>1</v>
      </c>
      <c r="I200" s="101">
        <f t="shared" si="73"/>
        <v>0.2908</v>
      </c>
      <c r="J200" s="6">
        <f>IFERROR(VLOOKUP(C200,'[23]SINAPI DEZEMBRO'!$A:$E,4,FALSE),IFERROR(VLOOKUP(C200,'[23]BANCO DE DADOS'!$A$3:$F$10542,5,FALSE),""))</f>
        <v>757.97</v>
      </c>
      <c r="K200" s="7">
        <f t="shared" si="74"/>
        <v>978.38</v>
      </c>
      <c r="L200" s="101">
        <f t="shared" si="75"/>
        <v>0</v>
      </c>
      <c r="M200" s="130"/>
      <c r="N200" s="7">
        <f t="shared" si="76"/>
        <v>0</v>
      </c>
      <c r="O200" s="7">
        <f t="shared" si="77"/>
        <v>3913.52</v>
      </c>
      <c r="P200" s="7">
        <f t="shared" si="78"/>
        <v>0</v>
      </c>
      <c r="Q200" s="21" t="e">
        <f t="shared" si="79"/>
        <v>#DIV/0!</v>
      </c>
      <c r="V200" s="102"/>
    </row>
    <row r="201" spans="1:22" ht="66" x14ac:dyDescent="0.25">
      <c r="A201" s="50" t="s">
        <v>254</v>
      </c>
      <c r="B201" s="96" t="str">
        <f>IFERROR(VLOOKUP(C201,'[23]SINAPI DEZEMBRO'!$A:$F,6,FALSE),IFERROR(VLOOKUP(C201,'[23]BANCO DE DADOS'!$A$3:$F$10542,2,FALSE),""))</f>
        <v>COMPOSIÇÃO</v>
      </c>
      <c r="C201" s="97" t="s">
        <v>156</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6</v>
      </c>
      <c r="H201" s="100">
        <v>1</v>
      </c>
      <c r="I201" s="101">
        <f t="shared" si="73"/>
        <v>0.2908</v>
      </c>
      <c r="J201" s="6">
        <f>IFERROR(VLOOKUP(C201,'[23]SINAPI DEZEMBRO'!$A:$E,4,FALSE),IFERROR(VLOOKUP(C201,'[23]BANCO DE DADOS'!$A$3:$F$10542,5,FALSE),""))</f>
        <v>713.06</v>
      </c>
      <c r="K201" s="7">
        <f t="shared" si="74"/>
        <v>920.41</v>
      </c>
      <c r="L201" s="101">
        <f t="shared" si="75"/>
        <v>0</v>
      </c>
      <c r="M201" s="130"/>
      <c r="N201" s="7">
        <f t="shared" si="76"/>
        <v>0</v>
      </c>
      <c r="O201" s="7">
        <f t="shared" si="77"/>
        <v>5522.46</v>
      </c>
      <c r="P201" s="7">
        <f t="shared" si="78"/>
        <v>0</v>
      </c>
      <c r="Q201" s="21" t="e">
        <f t="shared" si="79"/>
        <v>#DIV/0!</v>
      </c>
      <c r="V201" s="102"/>
    </row>
    <row r="202" spans="1:22" x14ac:dyDescent="0.25">
      <c r="A202" s="90" t="s">
        <v>255</v>
      </c>
      <c r="B202" s="90"/>
      <c r="C202" s="91"/>
      <c r="D202" s="92"/>
      <c r="E202" s="3" t="s">
        <v>164</v>
      </c>
      <c r="F202" s="92"/>
      <c r="G202" s="93"/>
      <c r="H202" s="92"/>
      <c r="I202" s="92"/>
      <c r="J202" s="94"/>
      <c r="K202" s="92"/>
      <c r="L202" s="92"/>
      <c r="M202" s="131"/>
      <c r="N202" s="92"/>
      <c r="O202" s="95">
        <f>SUM(O203:O214)</f>
        <v>108596.02</v>
      </c>
      <c r="P202" s="95">
        <f>SUM(P203:P214)</f>
        <v>0</v>
      </c>
      <c r="V202" s="102"/>
    </row>
    <row r="203" spans="1:22" x14ac:dyDescent="0.25">
      <c r="A203" s="50" t="s">
        <v>256</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7</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30"/>
      <c r="N203" s="7">
        <f t="shared" ref="N203:N214" si="83">IF($G203="","",TRUNC((M203*L203)+M203,2))</f>
        <v>0</v>
      </c>
      <c r="O203" s="7">
        <f t="shared" ref="O203:O214" si="84">IF($G203="","",TRUNC(K203*G203,2))</f>
        <v>9995.3700000000008</v>
      </c>
      <c r="P203" s="7">
        <f t="shared" ref="P203:P214" si="85">IF($G203="","",TRUNC(N203*G203,2))</f>
        <v>0</v>
      </c>
      <c r="Q203" s="21" t="e">
        <f t="shared" ref="Q203:Q214" si="86">P203/$P$202</f>
        <v>#DIV/0!</v>
      </c>
      <c r="V203" s="102"/>
    </row>
    <row r="204" spans="1:22" ht="49.5" x14ac:dyDescent="0.25">
      <c r="A204" s="50" t="s">
        <v>257</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0.2908</v>
      </c>
      <c r="J204" s="6">
        <f>IFERROR(VLOOKUP(C204,'[23]SINAPI DEZEMBRO'!$A:$E,4,FALSE),IFERROR(VLOOKUP(C204,'[23]BANCO DE DADOS'!$A$3:$F$10542,5,FALSE),""))</f>
        <v>7.59</v>
      </c>
      <c r="K204" s="7">
        <f t="shared" si="81"/>
        <v>9.7899999999999991</v>
      </c>
      <c r="L204" s="101">
        <f t="shared" si="82"/>
        <v>0</v>
      </c>
      <c r="M204" s="130"/>
      <c r="N204" s="7">
        <f t="shared" si="83"/>
        <v>0</v>
      </c>
      <c r="O204" s="7">
        <f t="shared" si="84"/>
        <v>9476.7199999999993</v>
      </c>
      <c r="P204" s="7">
        <f t="shared" si="85"/>
        <v>0</v>
      </c>
      <c r="Q204" s="21" t="e">
        <f t="shared" si="86"/>
        <v>#DIV/0!</v>
      </c>
      <c r="V204" s="102"/>
    </row>
    <row r="205" spans="1:22" ht="49.5" x14ac:dyDescent="0.25">
      <c r="A205" s="50" t="s">
        <v>258</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0.2908</v>
      </c>
      <c r="J205" s="6">
        <f>IFERROR(VLOOKUP(C205,'[23]SINAPI DEZEMBRO'!$A:$E,4,FALSE),IFERROR(VLOOKUP(C205,'[23]BANCO DE DADOS'!$A$3:$F$10542,5,FALSE),""))</f>
        <v>5.16</v>
      </c>
      <c r="K205" s="7">
        <f t="shared" si="81"/>
        <v>6.66</v>
      </c>
      <c r="L205" s="101">
        <f t="shared" si="82"/>
        <v>0</v>
      </c>
      <c r="M205" s="130"/>
      <c r="N205" s="7">
        <f t="shared" si="83"/>
        <v>0</v>
      </c>
      <c r="O205" s="7">
        <f t="shared" si="84"/>
        <v>6446.88</v>
      </c>
      <c r="P205" s="7">
        <f t="shared" si="85"/>
        <v>0</v>
      </c>
      <c r="Q205" s="21" t="e">
        <f t="shared" si="86"/>
        <v>#DIV/0!</v>
      </c>
      <c r="V205" s="102"/>
    </row>
    <row r="206" spans="1:22" ht="33" x14ac:dyDescent="0.25">
      <c r="A206" s="50" t="s">
        <v>259</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0.59</v>
      </c>
      <c r="H206" s="100">
        <v>1</v>
      </c>
      <c r="I206" s="101">
        <f t="shared" si="80"/>
        <v>0.2908</v>
      </c>
      <c r="J206" s="6">
        <f>IFERROR(VLOOKUP(C206,'[23]SINAPI DEZEMBRO'!$A:$E,4,FALSE),IFERROR(VLOOKUP(C206,'[23]BANCO DE DADOS'!$A$3:$F$10542,5,FALSE),""))</f>
        <v>100.24</v>
      </c>
      <c r="K206" s="7">
        <f t="shared" si="81"/>
        <v>129.38</v>
      </c>
      <c r="L206" s="101">
        <f t="shared" si="82"/>
        <v>0</v>
      </c>
      <c r="M206" s="130"/>
      <c r="N206" s="7">
        <f t="shared" si="83"/>
        <v>0</v>
      </c>
      <c r="O206" s="7">
        <f t="shared" si="84"/>
        <v>76.33</v>
      </c>
      <c r="P206" s="7">
        <f t="shared" si="85"/>
        <v>0</v>
      </c>
      <c r="Q206" s="21" t="e">
        <f t="shared" si="86"/>
        <v>#DIV/0!</v>
      </c>
      <c r="V206" s="102"/>
    </row>
    <row r="207" spans="1:22" ht="33" x14ac:dyDescent="0.25">
      <c r="A207" s="50" t="s">
        <v>260</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12</v>
      </c>
      <c r="H207" s="100">
        <v>1</v>
      </c>
      <c r="I207" s="101">
        <f t="shared" si="80"/>
        <v>0.2908</v>
      </c>
      <c r="J207" s="6">
        <f>IFERROR(VLOOKUP(C207,'[23]SINAPI DEZEMBRO'!$A:$E,4,FALSE),IFERROR(VLOOKUP(C207,'[23]BANCO DE DADOS'!$A$3:$F$10542,5,FALSE),""))</f>
        <v>244.47</v>
      </c>
      <c r="K207" s="7">
        <f t="shared" si="81"/>
        <v>315.56</v>
      </c>
      <c r="L207" s="101">
        <f t="shared" si="82"/>
        <v>0</v>
      </c>
      <c r="M207" s="130"/>
      <c r="N207" s="7">
        <f t="shared" si="83"/>
        <v>0</v>
      </c>
      <c r="O207" s="7">
        <f t="shared" si="84"/>
        <v>3786.72</v>
      </c>
      <c r="P207" s="7">
        <f t="shared" si="85"/>
        <v>0</v>
      </c>
      <c r="Q207" s="21" t="e">
        <f t="shared" si="86"/>
        <v>#DIV/0!</v>
      </c>
      <c r="V207" s="102"/>
    </row>
    <row r="208" spans="1:22" ht="33" x14ac:dyDescent="0.25">
      <c r="A208" s="50" t="s">
        <v>261</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9.6</v>
      </c>
      <c r="H208" s="100">
        <v>1</v>
      </c>
      <c r="I208" s="101">
        <f t="shared" si="80"/>
        <v>0.2908</v>
      </c>
      <c r="J208" s="6">
        <f>IFERROR(VLOOKUP(C208,'[23]SINAPI DEZEMBRO'!$A:$E,4,FALSE),IFERROR(VLOOKUP(C208,'[23]BANCO DE DADOS'!$A$3:$F$10542,5,FALSE),""))</f>
        <v>440.08</v>
      </c>
      <c r="K208" s="7">
        <f t="shared" si="81"/>
        <v>568.04999999999995</v>
      </c>
      <c r="L208" s="101">
        <f t="shared" si="82"/>
        <v>0</v>
      </c>
      <c r="M208" s="130"/>
      <c r="N208" s="7">
        <f t="shared" si="83"/>
        <v>0</v>
      </c>
      <c r="O208" s="7">
        <f t="shared" si="84"/>
        <v>5453.28</v>
      </c>
      <c r="P208" s="7">
        <f t="shared" si="85"/>
        <v>0</v>
      </c>
      <c r="Q208" s="21" t="e">
        <f t="shared" si="86"/>
        <v>#DIV/0!</v>
      </c>
      <c r="V208" s="102"/>
    </row>
    <row r="209" spans="1:22" ht="49.5" x14ac:dyDescent="0.25">
      <c r="A209" s="50" t="s">
        <v>262</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1.19</v>
      </c>
      <c r="H209" s="100">
        <v>1</v>
      </c>
      <c r="I209" s="101">
        <f t="shared" si="80"/>
        <v>0.2908</v>
      </c>
      <c r="J209" s="6">
        <f>IFERROR(VLOOKUP(C209,'[23]SINAPI DEZEMBRO'!$A:$E,4,FALSE),IFERROR(VLOOKUP(C209,'[23]BANCO DE DADOS'!$A$3:$F$10542,5,FALSE),""))</f>
        <v>207.99</v>
      </c>
      <c r="K209" s="7">
        <f t="shared" si="81"/>
        <v>268.47000000000003</v>
      </c>
      <c r="L209" s="101">
        <f t="shared" si="82"/>
        <v>0</v>
      </c>
      <c r="M209" s="130"/>
      <c r="N209" s="7">
        <f t="shared" si="83"/>
        <v>0</v>
      </c>
      <c r="O209" s="7">
        <f t="shared" si="84"/>
        <v>319.47000000000003</v>
      </c>
      <c r="P209" s="7">
        <f t="shared" si="85"/>
        <v>0</v>
      </c>
      <c r="Q209" s="21" t="e">
        <f t="shared" si="86"/>
        <v>#DIV/0!</v>
      </c>
      <c r="V209" s="102"/>
    </row>
    <row r="210" spans="1:22" ht="49.5" x14ac:dyDescent="0.25">
      <c r="A210" s="50" t="s">
        <v>263</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18</v>
      </c>
      <c r="H210" s="100">
        <v>1</v>
      </c>
      <c r="I210" s="101">
        <f t="shared" si="80"/>
        <v>0.2908</v>
      </c>
      <c r="J210" s="6">
        <f>IFERROR(VLOOKUP(C210,'[23]SINAPI DEZEMBRO'!$A:$E,4,FALSE),IFERROR(VLOOKUP(C210,'[23]BANCO DE DADOS'!$A$3:$F$10542,5,FALSE),""))</f>
        <v>1288.1199999999999</v>
      </c>
      <c r="K210" s="7">
        <f t="shared" si="81"/>
        <v>1662.7</v>
      </c>
      <c r="L210" s="101">
        <f t="shared" si="82"/>
        <v>0</v>
      </c>
      <c r="M210" s="130"/>
      <c r="N210" s="7">
        <f t="shared" si="83"/>
        <v>0</v>
      </c>
      <c r="O210" s="7">
        <f t="shared" si="84"/>
        <v>29928.6</v>
      </c>
      <c r="P210" s="7">
        <f t="shared" si="85"/>
        <v>0</v>
      </c>
      <c r="Q210" s="21" t="e">
        <f t="shared" si="86"/>
        <v>#DIV/0!</v>
      </c>
      <c r="V210" s="102"/>
    </row>
    <row r="211" spans="1:22" ht="33" x14ac:dyDescent="0.25">
      <c r="A211" s="50" t="s">
        <v>264</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0.2908</v>
      </c>
      <c r="J211" s="6">
        <f>IFERROR(VLOOKUP(C211,'[23]SINAPI DEZEMBRO'!$A:$E,4,FALSE),IFERROR(VLOOKUP(C211,'[23]BANCO DE DADOS'!$A$3:$F$10542,5,FALSE),""))</f>
        <v>21.96</v>
      </c>
      <c r="K211" s="7">
        <f t="shared" si="81"/>
        <v>28.34</v>
      </c>
      <c r="L211" s="101">
        <f t="shared" si="82"/>
        <v>0</v>
      </c>
      <c r="M211" s="130"/>
      <c r="N211" s="7">
        <f t="shared" si="83"/>
        <v>0</v>
      </c>
      <c r="O211" s="7">
        <f t="shared" si="84"/>
        <v>39902.720000000001</v>
      </c>
      <c r="P211" s="7">
        <f t="shared" si="85"/>
        <v>0</v>
      </c>
      <c r="Q211" s="21" t="e">
        <f t="shared" si="86"/>
        <v>#DIV/0!</v>
      </c>
      <c r="V211" s="102"/>
    </row>
    <row r="212" spans="1:22" ht="33" x14ac:dyDescent="0.25">
      <c r="A212" s="50" t="s">
        <v>265</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0.2908</v>
      </c>
      <c r="J212" s="6">
        <f>IFERROR(VLOOKUP(C212,'[23]SINAPI DEZEMBRO'!$A:$E,4,FALSE),IFERROR(VLOOKUP(C212,'[23]BANCO DE DADOS'!$A$3:$F$10542,5,FALSE),""))</f>
        <v>0.75</v>
      </c>
      <c r="K212" s="7">
        <f t="shared" si="81"/>
        <v>0.96</v>
      </c>
      <c r="L212" s="101">
        <f t="shared" si="82"/>
        <v>0</v>
      </c>
      <c r="M212" s="130"/>
      <c r="N212" s="7">
        <f t="shared" si="83"/>
        <v>0</v>
      </c>
      <c r="O212" s="7">
        <f t="shared" si="84"/>
        <v>633.6</v>
      </c>
      <c r="P212" s="7">
        <f t="shared" si="85"/>
        <v>0</v>
      </c>
      <c r="Q212" s="21" t="e">
        <f t="shared" si="86"/>
        <v>#DIV/0!</v>
      </c>
      <c r="V212" s="102"/>
    </row>
    <row r="213" spans="1:22" ht="49.5" x14ac:dyDescent="0.25">
      <c r="A213" s="50" t="s">
        <v>266</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0.2908</v>
      </c>
      <c r="J213" s="6">
        <f>IFERROR(VLOOKUP(C213,'[23]SINAPI DEZEMBRO'!$A:$E,4,FALSE),IFERROR(VLOOKUP(C213,'[23]BANCO DE DADOS'!$A$3:$F$10542,5,FALSE),""))</f>
        <v>3.76</v>
      </c>
      <c r="K213" s="7">
        <f t="shared" si="81"/>
        <v>4.8499999999999996</v>
      </c>
      <c r="L213" s="101">
        <f t="shared" si="82"/>
        <v>0</v>
      </c>
      <c r="M213" s="130"/>
      <c r="N213" s="7">
        <f t="shared" si="83"/>
        <v>0</v>
      </c>
      <c r="O213" s="7">
        <f t="shared" si="84"/>
        <v>703.25</v>
      </c>
      <c r="P213" s="7">
        <f t="shared" si="85"/>
        <v>0</v>
      </c>
      <c r="Q213" s="21" t="e">
        <f t="shared" si="86"/>
        <v>#DIV/0!</v>
      </c>
      <c r="V213" s="102"/>
    </row>
    <row r="214" spans="1:22" ht="49.5" x14ac:dyDescent="0.25">
      <c r="A214" s="50" t="s">
        <v>267</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0.2908</v>
      </c>
      <c r="J214" s="6">
        <f>IFERROR(VLOOKUP(C214,'[23]SINAPI DEZEMBRO'!$A:$E,4,FALSE),IFERROR(VLOOKUP(C214,'[23]BANCO DE DADOS'!$A$3:$F$10542,5,FALSE),""))</f>
        <v>4</v>
      </c>
      <c r="K214" s="7">
        <f t="shared" si="81"/>
        <v>5.16</v>
      </c>
      <c r="L214" s="101">
        <f t="shared" si="82"/>
        <v>0</v>
      </c>
      <c r="M214" s="130"/>
      <c r="N214" s="7">
        <f t="shared" si="83"/>
        <v>0</v>
      </c>
      <c r="O214" s="7">
        <f t="shared" si="84"/>
        <v>1873.08</v>
      </c>
      <c r="P214" s="7">
        <f t="shared" si="85"/>
        <v>0</v>
      </c>
      <c r="Q214" s="21" t="e">
        <f t="shared" si="86"/>
        <v>#DIV/0!</v>
      </c>
      <c r="V214" s="102"/>
    </row>
    <row r="215" spans="1:22" ht="33" x14ac:dyDescent="0.25">
      <c r="A215" s="84" t="s">
        <v>268</v>
      </c>
      <c r="B215" s="84"/>
      <c r="C215" s="85"/>
      <c r="D215" s="86"/>
      <c r="E215" s="9" t="s">
        <v>269</v>
      </c>
      <c r="F215" s="86"/>
      <c r="G215" s="87"/>
      <c r="H215" s="86"/>
      <c r="I215" s="86"/>
      <c r="J215" s="88"/>
      <c r="K215" s="86"/>
      <c r="L215" s="86"/>
      <c r="M215" s="132"/>
      <c r="N215" s="86"/>
      <c r="O215" s="89">
        <f>SUM(O216,O218,O224,O226,O228,O237,O253,O262,O279,O289)</f>
        <v>2348251.42</v>
      </c>
      <c r="P215" s="89">
        <f>SUM(P216,P218,P224,P226,P228,P237,P253,P262,P279,P289)</f>
        <v>0</v>
      </c>
      <c r="V215" s="102"/>
    </row>
    <row r="216" spans="1:22" x14ac:dyDescent="0.25">
      <c r="A216" s="90" t="s">
        <v>270</v>
      </c>
      <c r="B216" s="90"/>
      <c r="C216" s="91"/>
      <c r="D216" s="92"/>
      <c r="E216" s="3" t="s">
        <v>58</v>
      </c>
      <c r="F216" s="92"/>
      <c r="G216" s="93"/>
      <c r="H216" s="92"/>
      <c r="I216" s="92"/>
      <c r="J216" s="94"/>
      <c r="K216" s="92"/>
      <c r="L216" s="92"/>
      <c r="M216" s="131"/>
      <c r="N216" s="92"/>
      <c r="O216" s="95">
        <f>SUM(O217)</f>
        <v>177428.7</v>
      </c>
      <c r="P216" s="95">
        <f>SUM(P217)</f>
        <v>0</v>
      </c>
      <c r="V216" s="102"/>
    </row>
    <row r="217" spans="1:22" x14ac:dyDescent="0.25">
      <c r="A217" s="50" t="s">
        <v>271</v>
      </c>
      <c r="B217" s="96" t="str">
        <f>IFERROR(VLOOKUP(C217,'[23]SINAPI DEZEMBRO'!$A:$F,6,FALSE),IFERROR(VLOOKUP(C217,'[23]BANCO DE DADOS'!$A$3:$F$10542,2,FALSE),""))</f>
        <v>COMPOSIÇÃO</v>
      </c>
      <c r="C217" s="97" t="s">
        <v>272</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0.2908</v>
      </c>
      <c r="J217" s="6">
        <f>IFERROR(VLOOKUP(C217,'[23]SINAPI DEZEMBRO'!$A:$E,4,FALSE),IFERROR(VLOOKUP(C217,'[23]BANCO DE DADOS'!$A$3:$F$10542,5,FALSE),""))</f>
        <v>137456.39000000001</v>
      </c>
      <c r="K217" s="7">
        <f>IF($G217="","",TRUNC((J217*I217)+J217,2))</f>
        <v>177428.7</v>
      </c>
      <c r="L217" s="101">
        <f>IF($H217="","",IF($H217=1,$P$10,IF($H217=2,$P$11,IF($H217=3,$P$12,IF($H217=4,$P$13,IF($H217=5,$P$14,IF($H217=6,$P$15)))))))</f>
        <v>0</v>
      </c>
      <c r="M217" s="130"/>
      <c r="N217" s="7">
        <f>IF($G217="","",TRUNC((M217*L217)+M217,2))</f>
        <v>0</v>
      </c>
      <c r="O217" s="7">
        <f>IF($G217="","",TRUNC(K217*G217,2))</f>
        <v>177428.7</v>
      </c>
      <c r="P217" s="7">
        <f>IF($G217="","",TRUNC(N217*G217,2))</f>
        <v>0</v>
      </c>
      <c r="Q217" s="21" t="e">
        <f>P217/P216</f>
        <v>#DIV/0!</v>
      </c>
      <c r="R217" s="21">
        <f>O217/O215</f>
        <v>7.5600000000000001E-2</v>
      </c>
      <c r="S217" s="21" t="e">
        <f>P217/P215</f>
        <v>#DIV/0!</v>
      </c>
      <c r="V217" s="102"/>
    </row>
    <row r="218" spans="1:22" x14ac:dyDescent="0.25">
      <c r="A218" s="90" t="s">
        <v>273</v>
      </c>
      <c r="B218" s="90"/>
      <c r="C218" s="91"/>
      <c r="D218" s="92"/>
      <c r="E218" s="3" t="s">
        <v>62</v>
      </c>
      <c r="F218" s="92"/>
      <c r="G218" s="93"/>
      <c r="H218" s="92"/>
      <c r="I218" s="92"/>
      <c r="J218" s="94"/>
      <c r="K218" s="92"/>
      <c r="L218" s="92"/>
      <c r="M218" s="131"/>
      <c r="N218" s="92"/>
      <c r="O218" s="95">
        <f>SUM(O219:O223)</f>
        <v>230825.7</v>
      </c>
      <c r="P218" s="95">
        <f>SUM(P219:P223)</f>
        <v>0</v>
      </c>
      <c r="V218" s="102"/>
    </row>
    <row r="219" spans="1:22" ht="33" x14ac:dyDescent="0.25">
      <c r="A219" s="50" t="s">
        <v>274</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147.41999999999999</v>
      </c>
      <c r="H219" s="100">
        <v>1</v>
      </c>
      <c r="I219" s="101">
        <f>IF($H219="","",IF($H219=1,$O$10,IF($H219=2,$O$11,IF($H219=3,$O$12,IF($H219=4,$O$13,IF($H219=5,$O$14,IF($H219=6,$O$15)))))))</f>
        <v>0.2908</v>
      </c>
      <c r="J219" s="6">
        <f>IFERROR(VLOOKUP(C219,'[23]SINAPI DEZEMBRO'!$A:$E,4,FALSE),IFERROR(VLOOKUP(C219,'[23]BANCO DE DADOS'!$A$3:$F$10542,5,FALSE),""))</f>
        <v>464.96</v>
      </c>
      <c r="K219" s="7">
        <f>IF($G219="","",TRUNC((J219*I219)+J219,2))</f>
        <v>600.16999999999996</v>
      </c>
      <c r="L219" s="101">
        <f>IF($H219="","",IF($H219=1,$P$10,IF($H219=2,$P$11,IF($H219=3,$P$12,IF($H219=4,$P$13,IF($H219=5,$P$14,IF($H219=6,$P$15)))))))</f>
        <v>0</v>
      </c>
      <c r="M219" s="130"/>
      <c r="N219" s="7">
        <f>IF($G219="","",TRUNC((M219*L219)+M219,2))</f>
        <v>0</v>
      </c>
      <c r="O219" s="7">
        <f>IF($G219="","",TRUNC(K219*G219,2))</f>
        <v>88477.06</v>
      </c>
      <c r="P219" s="7">
        <f>IF($G219="","",TRUNC(N219*G219,2))</f>
        <v>0</v>
      </c>
      <c r="Q219" s="21" t="e">
        <f>P219/$P$218</f>
        <v>#DIV/0!</v>
      </c>
      <c r="V219" s="102"/>
    </row>
    <row r="220" spans="1:22" ht="49.5" x14ac:dyDescent="0.25">
      <c r="A220" s="50" t="s">
        <v>275</v>
      </c>
      <c r="B220" s="96" t="str">
        <f>IFERROR(VLOOKUP(C220,'[23]SINAPI DEZEMBRO'!$A:$F,6,FALSE),IFERROR(VLOOKUP(C220,'[23]BANCO DE DADOS'!$A$3:$F$10542,2,FALSE),""))</f>
        <v>COMPESA 2024.2</v>
      </c>
      <c r="C220" s="97" t="s">
        <v>65</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0.2908</v>
      </c>
      <c r="J220" s="6">
        <f>IFERROR(VLOOKUP(C220,'[23]SINAPI DEZEMBRO'!$A:$E,4,FALSE),IFERROR(VLOOKUP(C220,'[23]BANCO DE DADOS'!$A$3:$F$10542,5,FALSE),""))</f>
        <v>4181.8900000000003</v>
      </c>
      <c r="K220" s="7">
        <f>IF($G220="","",TRUNC((J220*I220)+J220,2))</f>
        <v>5397.98</v>
      </c>
      <c r="L220" s="101">
        <f>IF($H220="","",IF($H220=1,$P$10,IF($H220=2,$P$11,IF($H220=3,$P$12,IF($H220=4,$P$13,IF($H220=5,$P$14,IF($H220=6,$P$15)))))))</f>
        <v>0</v>
      </c>
      <c r="M220" s="130"/>
      <c r="N220" s="7">
        <f>IF($G220="","",TRUNC((M220*L220)+M220,2))</f>
        <v>0</v>
      </c>
      <c r="O220" s="7">
        <f>IF($G220="","",TRUNC(K220*G220,2))</f>
        <v>118755.56</v>
      </c>
      <c r="P220" s="7">
        <f>IF($G220="","",TRUNC(N220*G220,2))</f>
        <v>0</v>
      </c>
      <c r="Q220" s="21" t="e">
        <f t="shared" ref="Q220:Q223" si="87">P220/$P$218</f>
        <v>#DIV/0!</v>
      </c>
      <c r="V220" s="102"/>
    </row>
    <row r="221" spans="1:22" ht="33" x14ac:dyDescent="0.25">
      <c r="A221" s="50" t="s">
        <v>276</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30"/>
      <c r="N221" s="7">
        <f>IF($G221="","",TRUNC((M221*L221)+M221,2))</f>
        <v>0</v>
      </c>
      <c r="O221" s="7">
        <f>IF($G221="","",TRUNC(K221*G221,2))</f>
        <v>22916.52</v>
      </c>
      <c r="P221" s="7">
        <f>IF($G221="","",TRUNC(N221*G221,2))</f>
        <v>0</v>
      </c>
      <c r="Q221" s="21" t="e">
        <f t="shared" si="87"/>
        <v>#DIV/0!</v>
      </c>
      <c r="V221" s="102"/>
    </row>
    <row r="222" spans="1:22" ht="33" x14ac:dyDescent="0.25">
      <c r="A222" s="50" t="s">
        <v>277</v>
      </c>
      <c r="B222" s="96" t="str">
        <f>IFERROR(VLOOKUP(C222,'[23]SINAPI DEZEMBRO'!$A:$F,6,FALSE),IFERROR(VLOOKUP(C222,'[23]BANCO DE DADOS'!$A$3:$F$10542,2,FALSE),""))</f>
        <v>COMPESA 2024.2</v>
      </c>
      <c r="C222" s="97" t="s">
        <v>68</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8</v>
      </c>
      <c r="H222" s="100">
        <v>1</v>
      </c>
      <c r="I222" s="101">
        <f>IF($H222="","",IF($H222=1,$O$10,IF($H222=2,$O$11,IF($H222=3,$O$12,IF($H222=4,$O$13,IF($H222=5,$O$14,IF($H222=6,$O$15)))))))</f>
        <v>0.2908</v>
      </c>
      <c r="J222" s="6">
        <f>IFERROR(VLOOKUP(C222,'[23]SINAPI DEZEMBRO'!$A:$E,4,FALSE),IFERROR(VLOOKUP(C222,'[23]BANCO DE DADOS'!$A$3:$F$10542,5,FALSE),""))</f>
        <v>19.66</v>
      </c>
      <c r="K222" s="7">
        <f>IF($G222="","",TRUNC((J222*I222)+J222,2))</f>
        <v>25.37</v>
      </c>
      <c r="L222" s="101">
        <f>IF($H222="","",IF($H222=1,$P$10,IF($H222=2,$P$11,IF($H222=3,$P$12,IF($H222=4,$P$13,IF($H222=5,$P$14,IF($H222=6,$P$15)))))))</f>
        <v>0</v>
      </c>
      <c r="M222" s="130"/>
      <c r="N222" s="7">
        <f>IF($G222="","",TRUNC((M222*L222)+M222,2))</f>
        <v>0</v>
      </c>
      <c r="O222" s="7">
        <f>IF($G222="","",TRUNC(K222*G222,2))</f>
        <v>202.96</v>
      </c>
      <c r="P222" s="7">
        <f>IF($G222="","",TRUNC(N222*G222,2))</f>
        <v>0</v>
      </c>
      <c r="Q222" s="21" t="e">
        <f t="shared" si="87"/>
        <v>#DIV/0!</v>
      </c>
      <c r="V222" s="102"/>
    </row>
    <row r="223" spans="1:22" ht="33" x14ac:dyDescent="0.25">
      <c r="A223" s="50" t="s">
        <v>278</v>
      </c>
      <c r="B223" s="96" t="str">
        <f>IFERROR(VLOOKUP(C223,'[23]SINAPI DEZEMBRO'!$A:$F,6,FALSE),IFERROR(VLOOKUP(C223,'[23]BANCO DE DADOS'!$A$3:$F$10542,2,FALSE),""))</f>
        <v>COMPESA 2024.2</v>
      </c>
      <c r="C223" s="97" t="s">
        <v>70</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8</v>
      </c>
      <c r="H223" s="100">
        <v>1</v>
      </c>
      <c r="I223" s="101">
        <f>IF($H223="","",IF($H223=1,$O$10,IF($H223=2,$O$11,IF($H223=3,$O$12,IF($H223=4,$O$13,IF($H223=5,$O$14,IF($H223=6,$O$15)))))))</f>
        <v>0.2908</v>
      </c>
      <c r="J223" s="6">
        <f>IFERROR(VLOOKUP(C223,'[23]SINAPI DEZEMBRO'!$A:$E,4,FALSE),IFERROR(VLOOKUP(C223,'[23]BANCO DE DADOS'!$A$3:$F$10542,5,FALSE),""))</f>
        <v>45.87</v>
      </c>
      <c r="K223" s="7">
        <f>IF($G223="","",TRUNC((J223*I223)+J223,2))</f>
        <v>59.2</v>
      </c>
      <c r="L223" s="101">
        <f>IF($H223="","",IF($H223=1,$P$10,IF($H223=2,$P$11,IF($H223=3,$P$12,IF($H223=4,$P$13,IF($H223=5,$P$14,IF($H223=6,$P$15)))))))</f>
        <v>0</v>
      </c>
      <c r="M223" s="130"/>
      <c r="N223" s="7">
        <f>IF($G223="","",TRUNC((M223*L223)+M223,2))</f>
        <v>0</v>
      </c>
      <c r="O223" s="7">
        <f>IF($G223="","",TRUNC(K223*G223,2))</f>
        <v>473.6</v>
      </c>
      <c r="P223" s="7">
        <f>IF($G223="","",TRUNC(N223*G223,2))</f>
        <v>0</v>
      </c>
      <c r="Q223" s="21" t="e">
        <f t="shared" si="87"/>
        <v>#DIV/0!</v>
      </c>
      <c r="V223" s="102"/>
    </row>
    <row r="224" spans="1:22" x14ac:dyDescent="0.25">
      <c r="A224" s="90" t="s">
        <v>279</v>
      </c>
      <c r="B224" s="90"/>
      <c r="C224" s="91"/>
      <c r="D224" s="92"/>
      <c r="E224" s="3" t="s">
        <v>48</v>
      </c>
      <c r="F224" s="92"/>
      <c r="G224" s="93"/>
      <c r="H224" s="92"/>
      <c r="I224" s="92"/>
      <c r="J224" s="94"/>
      <c r="K224" s="92"/>
      <c r="L224" s="92"/>
      <c r="M224" s="131"/>
      <c r="N224" s="92"/>
      <c r="O224" s="95">
        <f>SUM(O225:O225)</f>
        <v>1990.02</v>
      </c>
      <c r="P224" s="95">
        <f>SUM(P225:P225)</f>
        <v>0</v>
      </c>
      <c r="V224" s="102"/>
    </row>
    <row r="225" spans="1:22" ht="33" x14ac:dyDescent="0.25">
      <c r="A225" s="50" t="s">
        <v>280</v>
      </c>
      <c r="B225" s="96" t="str">
        <f>IFERROR(VLOOKUP(C225,'[23]SINAPI DEZEMBRO'!$A:$F,6,FALSE),IFERROR(VLOOKUP(C225,'[23]BANCO DE DADOS'!$A$3:$F$10542,2,FALSE),""))</f>
        <v>COMPOSIÇÃO</v>
      </c>
      <c r="C225" s="97" t="s">
        <v>190</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6</v>
      </c>
      <c r="H225" s="100">
        <v>1</v>
      </c>
      <c r="I225" s="101">
        <f>IF($H225="","",IF($H225=1,$O$10,IF($H225=2,$O$11,IF($H225=3,$O$12,IF($H225=4,$O$13,IF($H225=5,$O$14,IF($H225=6,$O$15)))))))</f>
        <v>0.2908</v>
      </c>
      <c r="J225" s="6">
        <f>IFERROR(VLOOKUP(C225,'[23]SINAPI DEZEMBRO'!$A:$E,4,FALSE),IFERROR(VLOOKUP(C225,'[23]BANCO DE DADOS'!$A$3:$F$10542,5,FALSE),""))</f>
        <v>256.95</v>
      </c>
      <c r="K225" s="7">
        <f>IF($G225="","",TRUNC((J225*I225)+J225,2))</f>
        <v>331.67</v>
      </c>
      <c r="L225" s="101">
        <f>IF($H225="","",IF($H225=1,$P$10,IF($H225=2,$P$11,IF($H225=3,$P$12,IF($H225=4,$P$13,IF($H225=5,$P$14,IF($H225=6,$P$15)))))))</f>
        <v>0</v>
      </c>
      <c r="M225" s="130"/>
      <c r="N225" s="7">
        <f>IF($G225="","",TRUNC((M225*L225)+M225,2))</f>
        <v>0</v>
      </c>
      <c r="O225" s="7">
        <f>IF($G225="","",TRUNC(K225*G225,2))</f>
        <v>1990.02</v>
      </c>
      <c r="P225" s="7">
        <f>IF($G225="","",TRUNC(N225*G225,2))</f>
        <v>0</v>
      </c>
      <c r="Q225" s="21" t="e">
        <f>P225/P224</f>
        <v>#DIV/0!</v>
      </c>
      <c r="V225" s="102"/>
    </row>
    <row r="226" spans="1:22" x14ac:dyDescent="0.25">
      <c r="A226" s="90" t="s">
        <v>281</v>
      </c>
      <c r="B226" s="90"/>
      <c r="C226" s="91"/>
      <c r="D226" s="92"/>
      <c r="E226" s="3" t="s">
        <v>52</v>
      </c>
      <c r="F226" s="92"/>
      <c r="G226" s="93"/>
      <c r="H226" s="92"/>
      <c r="I226" s="92"/>
      <c r="J226" s="94"/>
      <c r="K226" s="92"/>
      <c r="L226" s="92"/>
      <c r="M226" s="131"/>
      <c r="N226" s="92"/>
      <c r="O226" s="95">
        <f>SUM(O227:O227)</f>
        <v>1990.02</v>
      </c>
      <c r="P226" s="95">
        <f>SUM(P227:P227)</f>
        <v>0</v>
      </c>
      <c r="V226" s="102"/>
    </row>
    <row r="227" spans="1:22" ht="33" x14ac:dyDescent="0.25">
      <c r="A227" s="50" t="s">
        <v>282</v>
      </c>
      <c r="B227" s="96" t="str">
        <f>IFERROR(VLOOKUP(C227,'[23]SINAPI DEZEMBRO'!$A:$F,6,FALSE),IFERROR(VLOOKUP(C227,'[23]BANCO DE DADOS'!$A$3:$F$10542,2,FALSE),""))</f>
        <v>COMPOSIÇÃO</v>
      </c>
      <c r="C227" s="97" t="s">
        <v>193</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6</v>
      </c>
      <c r="H227" s="100">
        <v>1</v>
      </c>
      <c r="I227" s="101">
        <f>IF($H227="","",IF($H227=1,$O$10,IF($H227=2,$O$11,IF($H227=3,$O$12,IF($H227=4,$O$13,IF($H227=5,$O$14,IF($H227=6,$O$15)))))))</f>
        <v>0.2908</v>
      </c>
      <c r="J227" s="6">
        <f>IFERROR(VLOOKUP(C227,'[23]SINAPI DEZEMBRO'!$A:$E,4,FALSE),IFERROR(VLOOKUP(C227,'[23]BANCO DE DADOS'!$A$3:$F$10542,5,FALSE),""))</f>
        <v>256.95</v>
      </c>
      <c r="K227" s="7">
        <f>IF($G227="","",TRUNC((J227*I227)+J227,2))</f>
        <v>331.67</v>
      </c>
      <c r="L227" s="101">
        <f>IF($H227="","",IF($H227=1,$P$10,IF($H227=2,$P$11,IF($H227=3,$P$12,IF($H227=4,$P$13,IF($H227=5,$P$14,IF($H227=6,$P$15)))))))</f>
        <v>0</v>
      </c>
      <c r="M227" s="130"/>
      <c r="N227" s="7">
        <f>IF($G227="","",TRUNC((M227*L227)+M227,2))</f>
        <v>0</v>
      </c>
      <c r="O227" s="7">
        <f>IF($G227="","",TRUNC(K227*G227,2))</f>
        <v>1990.02</v>
      </c>
      <c r="P227" s="7">
        <f>IF($G227="","",TRUNC(N227*G227,2))</f>
        <v>0</v>
      </c>
      <c r="Q227" s="21" t="e">
        <f>P227/P226</f>
        <v>#DIV/0!</v>
      </c>
      <c r="V227" s="102"/>
    </row>
    <row r="228" spans="1:22" x14ac:dyDescent="0.25">
      <c r="A228" s="90" t="s">
        <v>283</v>
      </c>
      <c r="B228" s="90"/>
      <c r="C228" s="91"/>
      <c r="D228" s="92"/>
      <c r="E228" s="3" t="s">
        <v>78</v>
      </c>
      <c r="F228" s="92"/>
      <c r="G228" s="93"/>
      <c r="H228" s="92"/>
      <c r="I228" s="92"/>
      <c r="J228" s="94"/>
      <c r="K228" s="92"/>
      <c r="L228" s="92"/>
      <c r="M228" s="131"/>
      <c r="N228" s="92"/>
      <c r="O228" s="95">
        <f>SUM(O229:O236)</f>
        <v>124448.13</v>
      </c>
      <c r="P228" s="95">
        <f>SUM(P229:P236)</f>
        <v>0</v>
      </c>
      <c r="V228" s="102"/>
    </row>
    <row r="229" spans="1:22" ht="49.5" x14ac:dyDescent="0.25">
      <c r="A229" s="50" t="s">
        <v>284</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1113.98</v>
      </c>
      <c r="H229" s="100">
        <v>1</v>
      </c>
      <c r="I229" s="101">
        <f t="shared" ref="I229:I236" si="88">IF($H229="","",IF($H229=1,$O$10,IF($H229=2,$O$11,IF($H229=3,$O$12,IF($H229=4,$O$13,IF($H229=5,$O$14,IF($H229=6,$O$15)))))))</f>
        <v>0.2908</v>
      </c>
      <c r="J229" s="6">
        <f>IFERROR(VLOOKUP(C229,'[23]SINAPI DEZEMBRO'!$A:$E,4,FALSE),IFERROR(VLOOKUP(C229,'[23]BANCO DE DADOS'!$A$3:$F$10542,5,FALSE),""))</f>
        <v>8.41</v>
      </c>
      <c r="K229" s="7">
        <f t="shared" ref="K229:K236" si="89">IF($G229="","",TRUNC((J229*I229)+J229,2))</f>
        <v>10.85</v>
      </c>
      <c r="L229" s="101">
        <f t="shared" ref="L229:L236" si="90">IF($H229="","",IF($H229=1,$P$10,IF($H229=2,$P$11,IF($H229=3,$P$12,IF($H229=4,$P$13,IF($H229=5,$P$14,IF($H229=6,$P$15)))))))</f>
        <v>0</v>
      </c>
      <c r="M229" s="130"/>
      <c r="N229" s="7">
        <f t="shared" ref="N229:N236" si="91">IF($G229="","",TRUNC((M229*L229)+M229,2))</f>
        <v>0</v>
      </c>
      <c r="O229" s="7">
        <f t="shared" ref="O229:O236" si="92">IF($G229="","",TRUNC(K229*G229,2))</f>
        <v>12086.68</v>
      </c>
      <c r="P229" s="7">
        <f t="shared" ref="P229:P236" si="93">IF($G229="","",TRUNC(N229*G229,2))</f>
        <v>0</v>
      </c>
      <c r="Q229" s="21" t="e">
        <f>P229/$P$228</f>
        <v>#DIV/0!</v>
      </c>
      <c r="V229" s="102"/>
    </row>
    <row r="230" spans="1:22" x14ac:dyDescent="0.25">
      <c r="A230" s="50" t="s">
        <v>285</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1113.98</v>
      </c>
      <c r="H230" s="100">
        <v>1</v>
      </c>
      <c r="I230" s="101">
        <f t="shared" si="88"/>
        <v>0.2908</v>
      </c>
      <c r="J230" s="6">
        <f>IFERROR(VLOOKUP(C230,'[23]SINAPI DEZEMBRO'!$A:$E,4,FALSE),IFERROR(VLOOKUP(C230,'[23]BANCO DE DADOS'!$A$3:$F$10542,5,FALSE),""))</f>
        <v>2.69</v>
      </c>
      <c r="K230" s="7">
        <f t="shared" si="89"/>
        <v>3.47</v>
      </c>
      <c r="L230" s="101">
        <f t="shared" si="90"/>
        <v>0</v>
      </c>
      <c r="M230" s="130"/>
      <c r="N230" s="7">
        <f t="shared" si="91"/>
        <v>0</v>
      </c>
      <c r="O230" s="7">
        <f t="shared" si="92"/>
        <v>3865.51</v>
      </c>
      <c r="P230" s="7">
        <f t="shared" si="93"/>
        <v>0</v>
      </c>
      <c r="Q230" s="21" t="e">
        <f t="shared" ref="Q230:Q236" si="94">P230/$P$228</f>
        <v>#DIV/0!</v>
      </c>
      <c r="V230" s="102"/>
    </row>
    <row r="231" spans="1:22" ht="33" x14ac:dyDescent="0.25">
      <c r="A231" s="50" t="s">
        <v>286</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77.64</v>
      </c>
      <c r="H231" s="100">
        <v>1</v>
      </c>
      <c r="I231" s="101">
        <f t="shared" si="88"/>
        <v>0.2908</v>
      </c>
      <c r="J231" s="6">
        <f>IFERROR(VLOOKUP(C231,'[23]SINAPI DEZEMBRO'!$A:$E,4,FALSE),IFERROR(VLOOKUP(C231,'[23]BANCO DE DADOS'!$A$3:$F$10542,5,FALSE),""))</f>
        <v>15.23</v>
      </c>
      <c r="K231" s="7">
        <f t="shared" si="89"/>
        <v>19.649999999999999</v>
      </c>
      <c r="L231" s="101">
        <f t="shared" si="90"/>
        <v>0</v>
      </c>
      <c r="M231" s="130"/>
      <c r="N231" s="7">
        <f t="shared" si="91"/>
        <v>0</v>
      </c>
      <c r="O231" s="7">
        <f t="shared" si="92"/>
        <v>1525.62</v>
      </c>
      <c r="P231" s="7">
        <f t="shared" si="93"/>
        <v>0</v>
      </c>
      <c r="Q231" s="21" t="e">
        <f t="shared" si="94"/>
        <v>#DIV/0!</v>
      </c>
      <c r="V231" s="102"/>
    </row>
    <row r="232" spans="1:22" ht="49.5" x14ac:dyDescent="0.25">
      <c r="A232" s="50" t="s">
        <v>287</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7426.58</v>
      </c>
      <c r="H232" s="100">
        <v>1</v>
      </c>
      <c r="I232" s="101">
        <f t="shared" si="88"/>
        <v>0.2908</v>
      </c>
      <c r="J232" s="6">
        <f>IFERROR(VLOOKUP(C232,'[23]SINAPI DEZEMBRO'!$A:$E,4,FALSE),IFERROR(VLOOKUP(C232,'[23]BANCO DE DADOS'!$A$3:$F$10542,5,FALSE),""))</f>
        <v>0.65</v>
      </c>
      <c r="K232" s="7">
        <f t="shared" si="89"/>
        <v>0.83</v>
      </c>
      <c r="L232" s="101">
        <f t="shared" si="90"/>
        <v>0</v>
      </c>
      <c r="M232" s="130"/>
      <c r="N232" s="7">
        <f t="shared" si="91"/>
        <v>0</v>
      </c>
      <c r="O232" s="7">
        <f t="shared" si="92"/>
        <v>6164.06</v>
      </c>
      <c r="P232" s="7">
        <f t="shared" si="93"/>
        <v>0</v>
      </c>
      <c r="Q232" s="21" t="e">
        <f t="shared" si="94"/>
        <v>#DIV/0!</v>
      </c>
      <c r="V232" s="102"/>
    </row>
    <row r="233" spans="1:22" ht="49.5" x14ac:dyDescent="0.25">
      <c r="A233" s="50" t="s">
        <v>288</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1930.91</v>
      </c>
      <c r="H233" s="100">
        <v>1</v>
      </c>
      <c r="I233" s="101">
        <f t="shared" si="88"/>
        <v>0.2908</v>
      </c>
      <c r="J233" s="6">
        <f>IFERROR(VLOOKUP(C233,'[23]SINAPI DEZEMBRO'!$A:$E,4,FALSE),IFERROR(VLOOKUP(C233,'[23]BANCO DE DADOS'!$A$3:$F$10542,5,FALSE),""))</f>
        <v>6.66</v>
      </c>
      <c r="K233" s="7">
        <f t="shared" si="89"/>
        <v>8.59</v>
      </c>
      <c r="L233" s="101">
        <f t="shared" si="90"/>
        <v>0</v>
      </c>
      <c r="M233" s="130"/>
      <c r="N233" s="7">
        <f t="shared" si="91"/>
        <v>0</v>
      </c>
      <c r="O233" s="7">
        <f t="shared" si="92"/>
        <v>16586.509999999998</v>
      </c>
      <c r="P233" s="7">
        <f t="shared" si="93"/>
        <v>0</v>
      </c>
      <c r="Q233" s="21" t="e">
        <f t="shared" si="94"/>
        <v>#DIV/0!</v>
      </c>
      <c r="V233" s="102"/>
    </row>
    <row r="234" spans="1:22" ht="33" x14ac:dyDescent="0.25">
      <c r="A234" s="50" t="s">
        <v>289</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28963.65</v>
      </c>
      <c r="H234" s="100">
        <v>1</v>
      </c>
      <c r="I234" s="101">
        <f t="shared" si="88"/>
        <v>0.2908</v>
      </c>
      <c r="J234" s="6">
        <f>IFERROR(VLOOKUP(C234,'[23]SINAPI DEZEMBRO'!$A:$E,4,FALSE),IFERROR(VLOOKUP(C234,'[23]BANCO DE DADOS'!$A$3:$F$10542,5,FALSE),""))</f>
        <v>2.16</v>
      </c>
      <c r="K234" s="7">
        <f t="shared" si="89"/>
        <v>2.78</v>
      </c>
      <c r="L234" s="101">
        <f t="shared" si="90"/>
        <v>0</v>
      </c>
      <c r="M234" s="130"/>
      <c r="N234" s="7">
        <f t="shared" si="91"/>
        <v>0</v>
      </c>
      <c r="O234" s="7">
        <f t="shared" si="92"/>
        <v>80518.94</v>
      </c>
      <c r="P234" s="7">
        <f t="shared" si="93"/>
        <v>0</v>
      </c>
      <c r="Q234" s="21" t="e">
        <f t="shared" si="94"/>
        <v>#DIV/0!</v>
      </c>
      <c r="V234" s="102"/>
    </row>
    <row r="235" spans="1:22" ht="33" x14ac:dyDescent="0.25">
      <c r="A235" s="50" t="s">
        <v>290</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1</v>
      </c>
      <c r="H235" s="100">
        <v>1</v>
      </c>
      <c r="I235" s="101">
        <f t="shared" si="88"/>
        <v>0.2908</v>
      </c>
      <c r="J235" s="6">
        <f>IFERROR(VLOOKUP(C235,'[23]SINAPI DEZEMBRO'!$A:$E,4,FALSE),IFERROR(VLOOKUP(C235,'[23]BANCO DE DADOS'!$A$3:$F$10542,5,FALSE),""))</f>
        <v>106.85</v>
      </c>
      <c r="K235" s="7">
        <f t="shared" si="89"/>
        <v>137.91999999999999</v>
      </c>
      <c r="L235" s="101">
        <f t="shared" si="90"/>
        <v>0</v>
      </c>
      <c r="M235" s="130"/>
      <c r="N235" s="7">
        <f t="shared" si="91"/>
        <v>0</v>
      </c>
      <c r="O235" s="7">
        <f t="shared" si="92"/>
        <v>137.91999999999999</v>
      </c>
      <c r="P235" s="7">
        <f t="shared" si="93"/>
        <v>0</v>
      </c>
      <c r="Q235" s="21" t="e">
        <f t="shared" si="94"/>
        <v>#DIV/0!</v>
      </c>
      <c r="V235" s="102"/>
    </row>
    <row r="236" spans="1:22" x14ac:dyDescent="0.25">
      <c r="A236" s="50" t="s">
        <v>291</v>
      </c>
      <c r="B236" s="96" t="str">
        <f>IFERROR(VLOOKUP(C236,'[23]SINAPI DEZEMBRO'!$A:$F,6,FALSE),IFERROR(VLOOKUP(C236,'[23]BANCO DE DADOS'!$A$3:$F$10542,2,FALSE),""))</f>
        <v>COMPOSIÇÃO</v>
      </c>
      <c r="C236" s="97" t="s">
        <v>87</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77.64</v>
      </c>
      <c r="H236" s="100">
        <v>5</v>
      </c>
      <c r="I236" s="101">
        <f t="shared" si="88"/>
        <v>0.184</v>
      </c>
      <c r="J236" s="6">
        <f>IFERROR(VLOOKUP(C236,'[23]SINAPI DEZEMBRO'!$A:$E,4,FALSE),IFERROR(VLOOKUP(C236,'[23]BANCO DE DADOS'!$A$3:$F$10542,5,FALSE),""))</f>
        <v>38.76</v>
      </c>
      <c r="K236" s="7">
        <f t="shared" si="89"/>
        <v>45.89</v>
      </c>
      <c r="L236" s="101">
        <f t="shared" si="90"/>
        <v>0</v>
      </c>
      <c r="M236" s="130"/>
      <c r="N236" s="7">
        <f t="shared" si="91"/>
        <v>0</v>
      </c>
      <c r="O236" s="7">
        <f t="shared" si="92"/>
        <v>3562.89</v>
      </c>
      <c r="P236" s="7">
        <f t="shared" si="93"/>
        <v>0</v>
      </c>
      <c r="Q236" s="21" t="e">
        <f t="shared" si="94"/>
        <v>#DIV/0!</v>
      </c>
      <c r="V236" s="102"/>
    </row>
    <row r="237" spans="1:22" x14ac:dyDescent="0.25">
      <c r="A237" s="90" t="s">
        <v>292</v>
      </c>
      <c r="B237" s="90"/>
      <c r="C237" s="91"/>
      <c r="D237" s="92"/>
      <c r="E237" s="3" t="s">
        <v>293</v>
      </c>
      <c r="F237" s="92"/>
      <c r="G237" s="93"/>
      <c r="H237" s="92"/>
      <c r="I237" s="92"/>
      <c r="J237" s="94"/>
      <c r="K237" s="92"/>
      <c r="L237" s="92"/>
      <c r="M237" s="131"/>
      <c r="N237" s="92"/>
      <c r="O237" s="95">
        <f>SUM(O238:O252)</f>
        <v>1220228.75</v>
      </c>
      <c r="P237" s="95">
        <f>SUM(P238:P252)</f>
        <v>0</v>
      </c>
      <c r="V237" s="102"/>
    </row>
    <row r="238" spans="1:22" ht="49.5" x14ac:dyDescent="0.25">
      <c r="A238" s="50" t="s">
        <v>294</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7426.58</v>
      </c>
      <c r="H238" s="100">
        <v>1</v>
      </c>
      <c r="I238" s="101">
        <f t="shared" ref="I238:I252" si="95">IF($H238="","",IF($H238=1,$O$10,IF($H238=2,$O$11,IF($H238=3,$O$12,IF($H238=4,$O$13,IF($H238=5,$O$14,IF($H238=6,$O$15)))))))</f>
        <v>0.2908</v>
      </c>
      <c r="J238" s="6">
        <f>IFERROR(VLOOKUP(C238,'[23]SINAPI DEZEMBRO'!$A:$E,4,FALSE),IFERROR(VLOOKUP(C238,'[23]BANCO DE DADOS'!$A$3:$F$10542,5,FALSE),""))</f>
        <v>2.69</v>
      </c>
      <c r="K238" s="7">
        <f t="shared" ref="K238:K252" si="96">IF($G238="","",TRUNC((J238*I238)+J238,2))</f>
        <v>3.47</v>
      </c>
      <c r="L238" s="101">
        <f t="shared" ref="L238:L252" si="97">IF($H238="","",IF($H238=1,$P$10,IF($H238=2,$P$11,IF($H238=3,$P$12,IF($H238=4,$P$13,IF($H238=5,$P$14,IF($H238=6,$P$15)))))))</f>
        <v>0</v>
      </c>
      <c r="M238" s="130"/>
      <c r="N238" s="7">
        <f t="shared" ref="N238:N252" si="98">IF($G238="","",TRUNC((M238*L238)+M238,2))</f>
        <v>0</v>
      </c>
      <c r="O238" s="7">
        <f t="shared" ref="O238:O252" si="99">IF($G238="","",TRUNC(K238*G238,2))</f>
        <v>25770.23</v>
      </c>
      <c r="P238" s="7">
        <f t="shared" ref="P238:P252" si="100">IF($G238="","",TRUNC(N238*G238,2))</f>
        <v>0</v>
      </c>
      <c r="Q238" s="21" t="e">
        <f>P238/$P$237</f>
        <v>#DIV/0!</v>
      </c>
      <c r="V238" s="102"/>
    </row>
    <row r="239" spans="1:22" ht="33" x14ac:dyDescent="0.25">
      <c r="A239" s="50" t="s">
        <v>295</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388.2</v>
      </c>
      <c r="H239" s="100">
        <v>1</v>
      </c>
      <c r="I239" s="101">
        <f t="shared" si="95"/>
        <v>0.2908</v>
      </c>
      <c r="J239" s="6">
        <f>IFERROR(VLOOKUP(C239,'[23]SINAPI DEZEMBRO'!$A:$E,4,FALSE),IFERROR(VLOOKUP(C239,'[23]BANCO DE DADOS'!$A$3:$F$10542,5,FALSE),""))</f>
        <v>60.81</v>
      </c>
      <c r="K239" s="7">
        <f t="shared" si="96"/>
        <v>78.489999999999995</v>
      </c>
      <c r="L239" s="101">
        <f t="shared" si="97"/>
        <v>0</v>
      </c>
      <c r="M239" s="130"/>
      <c r="N239" s="7">
        <f t="shared" si="98"/>
        <v>0</v>
      </c>
      <c r="O239" s="7">
        <f t="shared" si="99"/>
        <v>30469.81</v>
      </c>
      <c r="P239" s="7">
        <f t="shared" si="100"/>
        <v>0</v>
      </c>
      <c r="Q239" s="21" t="e">
        <f t="shared" ref="Q239:Q252" si="101">P239/$P$237</f>
        <v>#DIV/0!</v>
      </c>
      <c r="V239" s="102"/>
    </row>
    <row r="240" spans="1:22" ht="49.5" x14ac:dyDescent="0.25">
      <c r="A240" s="50" t="s">
        <v>296</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742.65</v>
      </c>
      <c r="H240" s="100">
        <v>1</v>
      </c>
      <c r="I240" s="101">
        <f t="shared" si="95"/>
        <v>0.2908</v>
      </c>
      <c r="J240" s="6">
        <f>IFERROR(VLOOKUP(C240,'[23]SINAPI DEZEMBRO'!$A:$E,4,FALSE),IFERROR(VLOOKUP(C240,'[23]BANCO DE DADOS'!$A$3:$F$10542,5,FALSE),""))</f>
        <v>174.98</v>
      </c>
      <c r="K240" s="7">
        <f t="shared" si="96"/>
        <v>225.86</v>
      </c>
      <c r="L240" s="101">
        <f t="shared" si="97"/>
        <v>0</v>
      </c>
      <c r="M240" s="130"/>
      <c r="N240" s="7">
        <f t="shared" si="98"/>
        <v>0</v>
      </c>
      <c r="O240" s="7">
        <f t="shared" si="99"/>
        <v>167734.92000000001</v>
      </c>
      <c r="P240" s="7">
        <f t="shared" si="100"/>
        <v>0</v>
      </c>
      <c r="Q240" s="21" t="e">
        <f t="shared" si="101"/>
        <v>#DIV/0!</v>
      </c>
      <c r="R240" s="104"/>
      <c r="V240" s="102"/>
    </row>
    <row r="241" spans="1:22" ht="49.5" x14ac:dyDescent="0.25">
      <c r="A241" s="50" t="s">
        <v>297</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1208.49</v>
      </c>
      <c r="H241" s="100">
        <v>1</v>
      </c>
      <c r="I241" s="101">
        <f t="shared" si="95"/>
        <v>0.2908</v>
      </c>
      <c r="J241" s="6">
        <f>IFERROR(VLOOKUP(C241,'[23]SINAPI DEZEMBRO'!$A:$E,4,FALSE),IFERROR(VLOOKUP(C241,'[23]BANCO DE DADOS'!$A$3:$F$10542,5,FALSE),""))</f>
        <v>8.4700000000000006</v>
      </c>
      <c r="K241" s="7">
        <f t="shared" si="96"/>
        <v>10.93</v>
      </c>
      <c r="L241" s="101">
        <f t="shared" si="97"/>
        <v>0</v>
      </c>
      <c r="M241" s="130"/>
      <c r="N241" s="7">
        <f t="shared" si="98"/>
        <v>0</v>
      </c>
      <c r="O241" s="7">
        <f t="shared" si="99"/>
        <v>13208.79</v>
      </c>
      <c r="P241" s="7">
        <f t="shared" si="100"/>
        <v>0</v>
      </c>
      <c r="Q241" s="21" t="e">
        <f t="shared" si="101"/>
        <v>#DIV/0!</v>
      </c>
      <c r="V241" s="102"/>
    </row>
    <row r="242" spans="1:22" ht="49.5" x14ac:dyDescent="0.25">
      <c r="A242" s="50" t="s">
        <v>298</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134344.18</v>
      </c>
      <c r="H242" s="100">
        <v>1</v>
      </c>
      <c r="I242" s="101">
        <f t="shared" si="95"/>
        <v>0.2908</v>
      </c>
      <c r="J242" s="6">
        <f>IFERROR(VLOOKUP(C242,'[23]SINAPI DEZEMBRO'!$A:$E,4,FALSE),IFERROR(VLOOKUP(C242,'[23]BANCO DE DADOS'!$A$3:$F$10542,5,FALSE),""))</f>
        <v>0.87</v>
      </c>
      <c r="K242" s="7">
        <f t="shared" si="96"/>
        <v>1.1200000000000001</v>
      </c>
      <c r="L242" s="101">
        <f t="shared" si="97"/>
        <v>0</v>
      </c>
      <c r="M242" s="130"/>
      <c r="N242" s="7">
        <f t="shared" si="98"/>
        <v>0</v>
      </c>
      <c r="O242" s="7">
        <f t="shared" si="99"/>
        <v>150465.48000000001</v>
      </c>
      <c r="P242" s="7">
        <f t="shared" si="100"/>
        <v>0</v>
      </c>
      <c r="Q242" s="21" t="e">
        <f t="shared" si="101"/>
        <v>#DIV/0!</v>
      </c>
      <c r="V242" s="102"/>
    </row>
    <row r="243" spans="1:22" ht="33" x14ac:dyDescent="0.25">
      <c r="A243" s="50" t="s">
        <v>299</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14927.13</v>
      </c>
      <c r="H243" s="100">
        <v>1</v>
      </c>
      <c r="I243" s="101">
        <f t="shared" si="95"/>
        <v>0.2908</v>
      </c>
      <c r="J243" s="6">
        <f>IFERROR(VLOOKUP(C243,'[23]SINAPI DEZEMBRO'!$A:$E,4,FALSE),IFERROR(VLOOKUP(C243,'[23]BANCO DE DADOS'!$A$3:$F$10542,5,FALSE),""))</f>
        <v>2.16</v>
      </c>
      <c r="K243" s="7">
        <f t="shared" si="96"/>
        <v>2.78</v>
      </c>
      <c r="L243" s="101">
        <f t="shared" si="97"/>
        <v>0</v>
      </c>
      <c r="M243" s="130"/>
      <c r="N243" s="7">
        <f t="shared" si="98"/>
        <v>0</v>
      </c>
      <c r="O243" s="7">
        <f t="shared" si="99"/>
        <v>41497.42</v>
      </c>
      <c r="P243" s="7">
        <f t="shared" si="100"/>
        <v>0</v>
      </c>
      <c r="Q243" s="21" t="e">
        <f t="shared" si="101"/>
        <v>#DIV/0!</v>
      </c>
      <c r="V243" s="102"/>
    </row>
    <row r="244" spans="1:22" ht="33" x14ac:dyDescent="0.25">
      <c r="A244" s="50" t="s">
        <v>300</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2206.19</v>
      </c>
      <c r="H244" s="100">
        <v>1</v>
      </c>
      <c r="I244" s="101">
        <f t="shared" si="95"/>
        <v>0.2908</v>
      </c>
      <c r="J244" s="6">
        <f>IFERROR(VLOOKUP(C244,'[23]SINAPI DEZEMBRO'!$A:$E,4,FALSE),IFERROR(VLOOKUP(C244,'[23]BANCO DE DADOS'!$A$3:$F$10542,5,FALSE),""))</f>
        <v>87.16</v>
      </c>
      <c r="K244" s="7">
        <f t="shared" si="96"/>
        <v>112.5</v>
      </c>
      <c r="L244" s="101">
        <f t="shared" si="97"/>
        <v>0</v>
      </c>
      <c r="M244" s="130"/>
      <c r="N244" s="7">
        <f t="shared" si="98"/>
        <v>0</v>
      </c>
      <c r="O244" s="7">
        <f t="shared" si="99"/>
        <v>248196.37</v>
      </c>
      <c r="P244" s="7">
        <f t="shared" si="100"/>
        <v>0</v>
      </c>
      <c r="Q244" s="21" t="e">
        <f t="shared" si="101"/>
        <v>#DIV/0!</v>
      </c>
      <c r="V244" s="102"/>
    </row>
    <row r="245" spans="1:22" ht="33" x14ac:dyDescent="0.25">
      <c r="A245" s="50" t="s">
        <v>301</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2294.7800000000002</v>
      </c>
      <c r="H245" s="100">
        <v>1</v>
      </c>
      <c r="I245" s="101">
        <f t="shared" si="95"/>
        <v>0.2908</v>
      </c>
      <c r="J245" s="6">
        <f>IFERROR(VLOOKUP(C245,'[23]SINAPI DEZEMBRO'!$A:$E,4,FALSE),IFERROR(VLOOKUP(C245,'[23]BANCO DE DADOS'!$A$3:$F$10542,5,FALSE),""))</f>
        <v>101.23</v>
      </c>
      <c r="K245" s="7">
        <f t="shared" si="96"/>
        <v>130.66</v>
      </c>
      <c r="L245" s="101">
        <f t="shared" si="97"/>
        <v>0</v>
      </c>
      <c r="M245" s="130"/>
      <c r="N245" s="7">
        <f t="shared" si="98"/>
        <v>0</v>
      </c>
      <c r="O245" s="7">
        <f t="shared" si="99"/>
        <v>299835.95</v>
      </c>
      <c r="P245" s="7">
        <f t="shared" si="100"/>
        <v>0</v>
      </c>
      <c r="Q245" s="21" t="e">
        <f t="shared" si="101"/>
        <v>#DIV/0!</v>
      </c>
      <c r="V245" s="102"/>
    </row>
    <row r="246" spans="1:22" ht="33" x14ac:dyDescent="0.25">
      <c r="A246" s="50" t="s">
        <v>302</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1350.28</v>
      </c>
      <c r="H246" s="100">
        <v>1</v>
      </c>
      <c r="I246" s="101">
        <f t="shared" si="95"/>
        <v>0.2908</v>
      </c>
      <c r="J246" s="6">
        <f>IFERROR(VLOOKUP(C246,'[23]SINAPI DEZEMBRO'!$A:$E,4,FALSE),IFERROR(VLOOKUP(C246,'[23]BANCO DE DADOS'!$A$3:$F$10542,5,FALSE),""))</f>
        <v>45.01</v>
      </c>
      <c r="K246" s="7">
        <f t="shared" si="96"/>
        <v>58.09</v>
      </c>
      <c r="L246" s="101">
        <f t="shared" si="97"/>
        <v>0</v>
      </c>
      <c r="M246" s="130"/>
      <c r="N246" s="7">
        <f t="shared" si="98"/>
        <v>0</v>
      </c>
      <c r="O246" s="7">
        <f t="shared" si="99"/>
        <v>78437.759999999995</v>
      </c>
      <c r="P246" s="7">
        <f t="shared" si="100"/>
        <v>0</v>
      </c>
      <c r="Q246" s="21" t="e">
        <f t="shared" si="101"/>
        <v>#DIV/0!</v>
      </c>
      <c r="V246" s="102"/>
    </row>
    <row r="247" spans="1:22" ht="33" x14ac:dyDescent="0.25">
      <c r="A247" s="50" t="s">
        <v>303</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150.03</v>
      </c>
      <c r="H247" s="100">
        <v>1</v>
      </c>
      <c r="I247" s="101">
        <f t="shared" si="95"/>
        <v>0.2908</v>
      </c>
      <c r="J247" s="6">
        <f>IFERROR(VLOOKUP(C247,'[23]SINAPI DEZEMBRO'!$A:$E,4,FALSE),IFERROR(VLOOKUP(C247,'[23]BANCO DE DADOS'!$A$3:$F$10542,5,FALSE),""))</f>
        <v>52.41</v>
      </c>
      <c r="K247" s="7">
        <f t="shared" si="96"/>
        <v>67.650000000000006</v>
      </c>
      <c r="L247" s="101">
        <f t="shared" si="97"/>
        <v>0</v>
      </c>
      <c r="M247" s="130"/>
      <c r="N247" s="7">
        <f t="shared" si="98"/>
        <v>0</v>
      </c>
      <c r="O247" s="7">
        <f t="shared" si="99"/>
        <v>10149.52</v>
      </c>
      <c r="P247" s="7">
        <f t="shared" si="100"/>
        <v>0</v>
      </c>
      <c r="Q247" s="21" t="e">
        <f t="shared" si="101"/>
        <v>#DIV/0!</v>
      </c>
      <c r="V247" s="102"/>
    </row>
    <row r="248" spans="1:22" ht="49.5" x14ac:dyDescent="0.25">
      <c r="A248" s="50" t="s">
        <v>304</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1800.37</v>
      </c>
      <c r="H248" s="100">
        <v>1</v>
      </c>
      <c r="I248" s="101">
        <f t="shared" si="95"/>
        <v>0.2908</v>
      </c>
      <c r="J248" s="6">
        <f>IFERROR(VLOOKUP(C248,'[23]SINAPI DEZEMBRO'!$A:$E,4,FALSE),IFERROR(VLOOKUP(C248,'[23]BANCO DE DADOS'!$A$3:$F$10542,5,FALSE),""))</f>
        <v>51.62</v>
      </c>
      <c r="K248" s="7">
        <f t="shared" si="96"/>
        <v>66.63</v>
      </c>
      <c r="L248" s="101">
        <f t="shared" si="97"/>
        <v>0</v>
      </c>
      <c r="M248" s="130"/>
      <c r="N248" s="7">
        <f t="shared" si="98"/>
        <v>0</v>
      </c>
      <c r="O248" s="7">
        <f t="shared" si="99"/>
        <v>119958.65</v>
      </c>
      <c r="P248" s="7">
        <f t="shared" si="100"/>
        <v>0</v>
      </c>
      <c r="Q248" s="21" t="e">
        <f t="shared" si="101"/>
        <v>#DIV/0!</v>
      </c>
      <c r="V248" s="102"/>
    </row>
    <row r="249" spans="1:22" ht="49.5" x14ac:dyDescent="0.25">
      <c r="A249" s="50" t="s">
        <v>305</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150.03</v>
      </c>
      <c r="H249" s="100">
        <v>1</v>
      </c>
      <c r="I249" s="101">
        <f t="shared" si="95"/>
        <v>0.2908</v>
      </c>
      <c r="J249" s="6">
        <f>IFERROR(VLOOKUP(C249,'[23]SINAPI DEZEMBRO'!$A:$E,4,FALSE),IFERROR(VLOOKUP(C249,'[23]BANCO DE DADOS'!$A$3:$F$10542,5,FALSE),""))</f>
        <v>54.42</v>
      </c>
      <c r="K249" s="7">
        <f t="shared" si="96"/>
        <v>70.239999999999995</v>
      </c>
      <c r="L249" s="101">
        <f t="shared" si="97"/>
        <v>0</v>
      </c>
      <c r="M249" s="130"/>
      <c r="N249" s="7">
        <f t="shared" si="98"/>
        <v>0</v>
      </c>
      <c r="O249" s="7">
        <f t="shared" si="99"/>
        <v>10538.1</v>
      </c>
      <c r="P249" s="7">
        <f t="shared" si="100"/>
        <v>0</v>
      </c>
      <c r="Q249" s="21" t="e">
        <f t="shared" si="101"/>
        <v>#DIV/0!</v>
      </c>
      <c r="V249" s="102"/>
    </row>
    <row r="250" spans="1:22" x14ac:dyDescent="0.25">
      <c r="A250" s="50" t="s">
        <v>306</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1500.31</v>
      </c>
      <c r="H250" s="100">
        <v>1</v>
      </c>
      <c r="I250" s="101">
        <f t="shared" si="95"/>
        <v>0.2908</v>
      </c>
      <c r="J250" s="6">
        <f>IFERROR(VLOOKUP(C250,'[23]SINAPI DEZEMBRO'!$A:$E,4,FALSE),IFERROR(VLOOKUP(C250,'[23]BANCO DE DADOS'!$A$3:$F$10542,5,FALSE),""))</f>
        <v>1.72</v>
      </c>
      <c r="K250" s="7">
        <f t="shared" si="96"/>
        <v>2.2200000000000002</v>
      </c>
      <c r="L250" s="101">
        <f t="shared" si="97"/>
        <v>0</v>
      </c>
      <c r="M250" s="130"/>
      <c r="N250" s="7">
        <f t="shared" si="98"/>
        <v>0</v>
      </c>
      <c r="O250" s="7">
        <f t="shared" si="99"/>
        <v>3330.68</v>
      </c>
      <c r="P250" s="7">
        <f t="shared" si="100"/>
        <v>0</v>
      </c>
      <c r="Q250" s="21" t="e">
        <f t="shared" si="101"/>
        <v>#DIV/0!</v>
      </c>
      <c r="V250" s="102"/>
    </row>
    <row r="251" spans="1:22" x14ac:dyDescent="0.25">
      <c r="A251" s="50" t="s">
        <v>307</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3000.62</v>
      </c>
      <c r="H251" s="100">
        <v>1</v>
      </c>
      <c r="I251" s="101">
        <f t="shared" si="95"/>
        <v>0.2908</v>
      </c>
      <c r="J251" s="6">
        <f>IFERROR(VLOOKUP(C251,'[23]SINAPI DEZEMBRO'!$A:$E,4,FALSE),IFERROR(VLOOKUP(C251,'[23]BANCO DE DADOS'!$A$3:$F$10542,5,FALSE),""))</f>
        <v>0.73</v>
      </c>
      <c r="K251" s="7">
        <f t="shared" si="96"/>
        <v>0.94</v>
      </c>
      <c r="L251" s="101">
        <f t="shared" si="97"/>
        <v>0</v>
      </c>
      <c r="M251" s="130"/>
      <c r="N251" s="7">
        <f t="shared" si="98"/>
        <v>0</v>
      </c>
      <c r="O251" s="7">
        <f t="shared" si="99"/>
        <v>2820.58</v>
      </c>
      <c r="P251" s="7">
        <f t="shared" si="100"/>
        <v>0</v>
      </c>
      <c r="Q251" s="21" t="e">
        <f t="shared" si="101"/>
        <v>#DIV/0!</v>
      </c>
      <c r="V251" s="102"/>
    </row>
    <row r="252" spans="1:22" x14ac:dyDescent="0.25">
      <c r="A252" s="50" t="s">
        <v>308</v>
      </c>
      <c r="B252" s="96" t="str">
        <f>IFERROR(VLOOKUP(C252,'[23]SINAPI DEZEMBRO'!$A:$F,6,FALSE),IFERROR(VLOOKUP(C252,'[23]BANCO DE DADOS'!$A$3:$F$10542,2,FALSE),""))</f>
        <v>COMPOSIÇÃO</v>
      </c>
      <c r="C252" s="97" t="s">
        <v>87</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388.2</v>
      </c>
      <c r="H252" s="100">
        <v>5</v>
      </c>
      <c r="I252" s="101">
        <f t="shared" si="95"/>
        <v>0.184</v>
      </c>
      <c r="J252" s="6">
        <f>IFERROR(VLOOKUP(C252,'[23]SINAPI DEZEMBRO'!$A:$E,4,FALSE),IFERROR(VLOOKUP(C252,'[23]BANCO DE DADOS'!$A$3:$F$10542,5,FALSE),""))</f>
        <v>38.76</v>
      </c>
      <c r="K252" s="7">
        <f t="shared" si="96"/>
        <v>45.89</v>
      </c>
      <c r="L252" s="101">
        <f t="shared" si="97"/>
        <v>0</v>
      </c>
      <c r="M252" s="130"/>
      <c r="N252" s="7">
        <f t="shared" si="98"/>
        <v>0</v>
      </c>
      <c r="O252" s="7">
        <f t="shared" si="99"/>
        <v>17814.490000000002</v>
      </c>
      <c r="P252" s="7">
        <f t="shared" si="100"/>
        <v>0</v>
      </c>
      <c r="Q252" s="21" t="e">
        <f t="shared" si="101"/>
        <v>#DIV/0!</v>
      </c>
      <c r="V252" s="102"/>
    </row>
    <row r="253" spans="1:22" x14ac:dyDescent="0.25">
      <c r="A253" s="90" t="s">
        <v>309</v>
      </c>
      <c r="B253" s="90"/>
      <c r="C253" s="91"/>
      <c r="D253" s="92"/>
      <c r="E253" s="3" t="s">
        <v>110</v>
      </c>
      <c r="F253" s="92"/>
      <c r="G253" s="93"/>
      <c r="H253" s="92"/>
      <c r="I253" s="92"/>
      <c r="J253" s="94"/>
      <c r="K253" s="92"/>
      <c r="L253" s="92"/>
      <c r="M253" s="131"/>
      <c r="N253" s="92"/>
      <c r="O253" s="95">
        <f>SUM(O254:O261)</f>
        <v>288137.57</v>
      </c>
      <c r="P253" s="95">
        <f>SUM(P254:P261)</f>
        <v>0</v>
      </c>
      <c r="V253" s="102"/>
    </row>
    <row r="254" spans="1:22" x14ac:dyDescent="0.25">
      <c r="A254" s="50" t="s">
        <v>310</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501.62</v>
      </c>
      <c r="H254" s="100">
        <v>1</v>
      </c>
      <c r="I254" s="101">
        <f t="shared" ref="I254:I261" si="102">IF($H254="","",IF($H254=1,$O$10,IF($H254=2,$O$11,IF($H254=3,$O$12,IF($H254=4,$O$13,IF($H254=5,$O$14,IF($H254=6,$O$15)))))))</f>
        <v>0.2908</v>
      </c>
      <c r="J254" s="6">
        <f>IFERROR(VLOOKUP(C254,'[23]SINAPI DEZEMBRO'!$A:$E,4,FALSE),IFERROR(VLOOKUP(C254,'[23]BANCO DE DADOS'!$A$3:$F$10542,5,FALSE),""))</f>
        <v>126.29</v>
      </c>
      <c r="K254" s="7">
        <f t="shared" ref="K254:K261" si="103">IF($G254="","",TRUNC((J254*I254)+J254,2))</f>
        <v>163.01</v>
      </c>
      <c r="L254" s="101">
        <f t="shared" ref="L254:L261" si="104">IF($H254="","",IF($H254=1,$P$10,IF($H254=2,$P$11,IF($H254=3,$P$12,IF($H254=4,$P$13,IF($H254=5,$P$14,IF($H254=6,$P$15)))))))</f>
        <v>0</v>
      </c>
      <c r="M254" s="130"/>
      <c r="N254" s="7">
        <f t="shared" ref="N254:N261" si="105">IF($G254="","",TRUNC((M254*L254)+M254,2))</f>
        <v>0</v>
      </c>
      <c r="O254" s="7">
        <f t="shared" ref="O254:O261" si="106">IF($G254="","",TRUNC(K254*G254,2))</f>
        <v>81769.070000000007</v>
      </c>
      <c r="P254" s="7">
        <f t="shared" ref="P254:P261" si="107">IF($G254="","",TRUNC(N254*G254,2))</f>
        <v>0</v>
      </c>
      <c r="Q254" s="21" t="e">
        <f>P254/$P$253</f>
        <v>#DIV/0!</v>
      </c>
      <c r="V254" s="102"/>
    </row>
    <row r="255" spans="1:22" x14ac:dyDescent="0.25">
      <c r="A255" s="50" t="s">
        <v>311</v>
      </c>
      <c r="B255" s="96" t="str">
        <f>IFERROR(VLOOKUP(C255,'[23]SINAPI DEZEMBRO'!$A:$F,6,FALSE),IFERROR(VLOOKUP(C255,'[23]BANCO DE DADOS'!$A$3:$F$10542,2,FALSE),""))</f>
        <v>COMPESA 2024.2</v>
      </c>
      <c r="C255" s="97" t="s">
        <v>113</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1260.26</v>
      </c>
      <c r="H255" s="100">
        <v>1</v>
      </c>
      <c r="I255" s="101">
        <f t="shared" si="102"/>
        <v>0.2908</v>
      </c>
      <c r="J255" s="6">
        <f>IFERROR(VLOOKUP(C255,'[23]SINAPI DEZEMBRO'!$A:$E,4,FALSE),IFERROR(VLOOKUP(C255,'[23]BANCO DE DADOS'!$A$3:$F$10542,5,FALSE),""))</f>
        <v>0.56999999999999995</v>
      </c>
      <c r="K255" s="7">
        <f t="shared" si="103"/>
        <v>0.73</v>
      </c>
      <c r="L255" s="101">
        <f t="shared" si="104"/>
        <v>0</v>
      </c>
      <c r="M255" s="130"/>
      <c r="N255" s="7">
        <f t="shared" si="105"/>
        <v>0</v>
      </c>
      <c r="O255" s="7">
        <f t="shared" si="106"/>
        <v>919.98</v>
      </c>
      <c r="P255" s="7">
        <f t="shared" si="107"/>
        <v>0</v>
      </c>
      <c r="Q255" s="21" t="e">
        <f t="shared" ref="Q255:Q261" si="108">P255/$P$253</f>
        <v>#DIV/0!</v>
      </c>
      <c r="V255" s="102"/>
    </row>
    <row r="256" spans="1:22" ht="49.5" x14ac:dyDescent="0.25">
      <c r="A256" s="50" t="s">
        <v>312</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6.75</v>
      </c>
      <c r="H256" s="100">
        <v>1</v>
      </c>
      <c r="I256" s="101">
        <f t="shared" si="102"/>
        <v>0.2908</v>
      </c>
      <c r="J256" s="6">
        <f>IFERROR(VLOOKUP(C256,'[23]SINAPI DEZEMBRO'!$A:$E,4,FALSE),IFERROR(VLOOKUP(C256,'[23]BANCO DE DADOS'!$A$3:$F$10542,5,FALSE),""))</f>
        <v>438.22</v>
      </c>
      <c r="K256" s="7">
        <f t="shared" si="103"/>
        <v>565.65</v>
      </c>
      <c r="L256" s="101">
        <f t="shared" si="104"/>
        <v>0</v>
      </c>
      <c r="M256" s="130"/>
      <c r="N256" s="7">
        <f t="shared" si="105"/>
        <v>0</v>
      </c>
      <c r="O256" s="7">
        <f t="shared" si="106"/>
        <v>3818.13</v>
      </c>
      <c r="P256" s="7">
        <f t="shared" si="107"/>
        <v>0</v>
      </c>
      <c r="Q256" s="21" t="e">
        <f t="shared" si="108"/>
        <v>#DIV/0!</v>
      </c>
      <c r="V256" s="102"/>
    </row>
    <row r="257" spans="1:22" ht="66" x14ac:dyDescent="0.25">
      <c r="A257" s="50" t="s">
        <v>313</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47.26</v>
      </c>
      <c r="H257" s="100">
        <v>1</v>
      </c>
      <c r="I257" s="101">
        <f t="shared" si="102"/>
        <v>0.2908</v>
      </c>
      <c r="J257" s="6">
        <f>IFERROR(VLOOKUP(C257,'[23]SINAPI DEZEMBRO'!$A:$E,4,FALSE),IFERROR(VLOOKUP(C257,'[23]BANCO DE DADOS'!$A$3:$F$10542,5,FALSE),""))</f>
        <v>14.61</v>
      </c>
      <c r="K257" s="7">
        <f t="shared" si="103"/>
        <v>18.850000000000001</v>
      </c>
      <c r="L257" s="101">
        <f t="shared" si="104"/>
        <v>0</v>
      </c>
      <c r="M257" s="130"/>
      <c r="N257" s="7">
        <f t="shared" si="105"/>
        <v>0</v>
      </c>
      <c r="O257" s="7">
        <f t="shared" si="106"/>
        <v>890.85</v>
      </c>
      <c r="P257" s="7">
        <f t="shared" si="107"/>
        <v>0</v>
      </c>
      <c r="Q257" s="21" t="e">
        <f t="shared" si="108"/>
        <v>#DIV/0!</v>
      </c>
      <c r="V257" s="102"/>
    </row>
    <row r="258" spans="1:22" ht="49.5" x14ac:dyDescent="0.25">
      <c r="A258" s="50" t="s">
        <v>314</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59.07</v>
      </c>
      <c r="H258" s="100">
        <v>1</v>
      </c>
      <c r="I258" s="101">
        <f t="shared" si="102"/>
        <v>0.2908</v>
      </c>
      <c r="J258" s="6">
        <f>IFERROR(VLOOKUP(C258,'[23]SINAPI DEZEMBRO'!$A:$E,4,FALSE),IFERROR(VLOOKUP(C258,'[23]BANCO DE DADOS'!$A$3:$F$10542,5,FALSE),""))</f>
        <v>8.4700000000000006</v>
      </c>
      <c r="K258" s="7">
        <f t="shared" si="103"/>
        <v>10.93</v>
      </c>
      <c r="L258" s="101">
        <f t="shared" si="104"/>
        <v>0</v>
      </c>
      <c r="M258" s="130"/>
      <c r="N258" s="7">
        <f t="shared" si="105"/>
        <v>0</v>
      </c>
      <c r="O258" s="7">
        <f t="shared" si="106"/>
        <v>645.63</v>
      </c>
      <c r="P258" s="7">
        <f t="shared" si="107"/>
        <v>0</v>
      </c>
      <c r="Q258" s="21" t="e">
        <f t="shared" si="108"/>
        <v>#DIV/0!</v>
      </c>
      <c r="R258" s="21"/>
      <c r="V258" s="102"/>
    </row>
    <row r="259" spans="1:22" ht="33" x14ac:dyDescent="0.25">
      <c r="A259" s="50" t="s">
        <v>315</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886.05</v>
      </c>
      <c r="H259" s="100">
        <v>1</v>
      </c>
      <c r="I259" s="101">
        <f t="shared" si="102"/>
        <v>0.2908</v>
      </c>
      <c r="J259" s="6">
        <f>IFERROR(VLOOKUP(C259,'[23]SINAPI DEZEMBRO'!$A:$E,4,FALSE),IFERROR(VLOOKUP(C259,'[23]BANCO DE DADOS'!$A$3:$F$10542,5,FALSE),""))</f>
        <v>2.16</v>
      </c>
      <c r="K259" s="7">
        <f t="shared" si="103"/>
        <v>2.78</v>
      </c>
      <c r="L259" s="101">
        <f t="shared" si="104"/>
        <v>0</v>
      </c>
      <c r="M259" s="130"/>
      <c r="N259" s="7">
        <f t="shared" si="105"/>
        <v>0</v>
      </c>
      <c r="O259" s="7">
        <f t="shared" si="106"/>
        <v>2463.21</v>
      </c>
      <c r="P259" s="7">
        <f t="shared" si="107"/>
        <v>0</v>
      </c>
      <c r="Q259" s="21" t="e">
        <f t="shared" si="108"/>
        <v>#DIV/0!</v>
      </c>
      <c r="R259" s="21"/>
      <c r="V259" s="102"/>
    </row>
    <row r="260" spans="1:22" ht="33" x14ac:dyDescent="0.25">
      <c r="A260" s="50" t="s">
        <v>316</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1260.26</v>
      </c>
      <c r="H260" s="100">
        <v>1</v>
      </c>
      <c r="I260" s="101">
        <f t="shared" si="102"/>
        <v>0.2908</v>
      </c>
      <c r="J260" s="6">
        <f>IFERROR(VLOOKUP(C260,'[23]SINAPI DEZEMBRO'!$A:$E,4,FALSE),IFERROR(VLOOKUP(C260,'[23]BANCO DE DADOS'!$A$3:$F$10542,5,FALSE),""))</f>
        <v>101.9</v>
      </c>
      <c r="K260" s="7">
        <f t="shared" si="103"/>
        <v>131.53</v>
      </c>
      <c r="L260" s="101">
        <f t="shared" si="104"/>
        <v>0</v>
      </c>
      <c r="M260" s="130"/>
      <c r="N260" s="7">
        <f t="shared" si="105"/>
        <v>0</v>
      </c>
      <c r="O260" s="7">
        <f t="shared" si="106"/>
        <v>165761.99</v>
      </c>
      <c r="P260" s="7">
        <f t="shared" si="107"/>
        <v>0</v>
      </c>
      <c r="Q260" s="21" t="e">
        <f t="shared" si="108"/>
        <v>#DIV/0!</v>
      </c>
      <c r="V260" s="102"/>
    </row>
    <row r="261" spans="1:22" ht="49.5" x14ac:dyDescent="0.25">
      <c r="A261" s="50" t="s">
        <v>317</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194.44</v>
      </c>
      <c r="H261" s="100">
        <v>1</v>
      </c>
      <c r="I261" s="101">
        <f t="shared" si="102"/>
        <v>0.2908</v>
      </c>
      <c r="J261" s="6">
        <f>IFERROR(VLOOKUP(C261,'[23]SINAPI DEZEMBRO'!$A:$E,4,FALSE),IFERROR(VLOOKUP(C261,'[23]BANCO DE DADOS'!$A$3:$F$10542,5,FALSE),""))</f>
        <v>126.98</v>
      </c>
      <c r="K261" s="7">
        <f t="shared" si="103"/>
        <v>163.9</v>
      </c>
      <c r="L261" s="101">
        <f t="shared" si="104"/>
        <v>0</v>
      </c>
      <c r="M261" s="130"/>
      <c r="N261" s="7">
        <f t="shared" si="105"/>
        <v>0</v>
      </c>
      <c r="O261" s="7">
        <f t="shared" si="106"/>
        <v>31868.71</v>
      </c>
      <c r="P261" s="7">
        <f t="shared" si="107"/>
        <v>0</v>
      </c>
      <c r="Q261" s="21" t="e">
        <f t="shared" si="108"/>
        <v>#DIV/0!</v>
      </c>
      <c r="V261" s="102"/>
    </row>
    <row r="262" spans="1:22" x14ac:dyDescent="0.25">
      <c r="A262" s="90" t="s">
        <v>318</v>
      </c>
      <c r="B262" s="90"/>
      <c r="C262" s="91"/>
      <c r="D262" s="92"/>
      <c r="E262" s="3" t="s">
        <v>121</v>
      </c>
      <c r="F262" s="92"/>
      <c r="G262" s="93"/>
      <c r="H262" s="92"/>
      <c r="I262" s="92"/>
      <c r="J262" s="94"/>
      <c r="K262" s="92"/>
      <c r="L262" s="92"/>
      <c r="M262" s="131"/>
      <c r="N262" s="92"/>
      <c r="O262" s="95">
        <f>SUM(O263:O278)</f>
        <v>148397.04</v>
      </c>
      <c r="P262" s="95">
        <f>SUM(P263:P278)</f>
        <v>0</v>
      </c>
      <c r="V262" s="102"/>
    </row>
    <row r="263" spans="1:22" ht="33" x14ac:dyDescent="0.25">
      <c r="A263" s="50" t="s">
        <v>319</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37.5</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30"/>
      <c r="N263" s="7">
        <f t="shared" ref="N263:N278" si="112">IF($G263="","",TRUNC((M263*L263)+M263,2))</f>
        <v>0</v>
      </c>
      <c r="O263" s="7">
        <f t="shared" ref="O263:O278" si="113">IF($G263="","",TRUNC(K263*G263,2))</f>
        <v>4558.87</v>
      </c>
      <c r="P263" s="7">
        <f t="shared" ref="P263:P278" si="114">IF($G263="","",TRUNC(N263*G263,2))</f>
        <v>0</v>
      </c>
      <c r="Q263" s="21" t="e">
        <f>P263/$P$262</f>
        <v>#DIV/0!</v>
      </c>
      <c r="V263" s="102"/>
    </row>
    <row r="264" spans="1:22" ht="49.5" x14ac:dyDescent="0.25">
      <c r="A264" s="50" t="s">
        <v>320</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37.5</v>
      </c>
      <c r="H264" s="100">
        <v>1</v>
      </c>
      <c r="I264" s="101">
        <f t="shared" si="109"/>
        <v>0.2908</v>
      </c>
      <c r="J264" s="6">
        <f>IFERROR(VLOOKUP(C264,'[23]SINAPI DEZEMBRO'!$A:$E,4,FALSE),IFERROR(VLOOKUP(C264,'[23]BANCO DE DADOS'!$A$3:$F$10542,5,FALSE),""))</f>
        <v>32.57</v>
      </c>
      <c r="K264" s="7">
        <f t="shared" si="110"/>
        <v>42.04</v>
      </c>
      <c r="L264" s="101">
        <f t="shared" si="111"/>
        <v>0</v>
      </c>
      <c r="M264" s="130"/>
      <c r="N264" s="7">
        <f t="shared" si="112"/>
        <v>0</v>
      </c>
      <c r="O264" s="7">
        <f t="shared" si="113"/>
        <v>1576.5</v>
      </c>
      <c r="P264" s="7">
        <f t="shared" si="114"/>
        <v>0</v>
      </c>
      <c r="Q264" s="21" t="e">
        <f t="shared" ref="Q264:Q278" si="115">P264/$P$262</f>
        <v>#DIV/0!</v>
      </c>
      <c r="V264" s="102"/>
    </row>
    <row r="265" spans="1:22" ht="33" x14ac:dyDescent="0.25">
      <c r="A265" s="50" t="s">
        <v>321</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37.5</v>
      </c>
      <c r="H265" s="100">
        <v>5</v>
      </c>
      <c r="I265" s="101">
        <f t="shared" si="109"/>
        <v>0.184</v>
      </c>
      <c r="J265" s="6">
        <f>IFERROR(VLOOKUP(C265,'[23]SINAPI DEZEMBRO'!$A:$E,4,FALSE),IFERROR(VLOOKUP(C265,'[23]BANCO DE DADOS'!$A$3:$F$10542,5,FALSE),""))</f>
        <v>163.11000000000001</v>
      </c>
      <c r="K265" s="7">
        <f t="shared" si="110"/>
        <v>193.12</v>
      </c>
      <c r="L265" s="101">
        <f t="shared" si="111"/>
        <v>0</v>
      </c>
      <c r="M265" s="130"/>
      <c r="N265" s="7">
        <f t="shared" si="112"/>
        <v>0</v>
      </c>
      <c r="O265" s="7">
        <f t="shared" si="113"/>
        <v>7242</v>
      </c>
      <c r="P265" s="7">
        <f t="shared" si="114"/>
        <v>0</v>
      </c>
      <c r="Q265" s="21" t="e">
        <f t="shared" si="115"/>
        <v>#DIV/0!</v>
      </c>
      <c r="V265" s="102"/>
    </row>
    <row r="266" spans="1:22" ht="49.5" x14ac:dyDescent="0.25">
      <c r="A266" s="50" t="s">
        <v>322</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37.5</v>
      </c>
      <c r="H266" s="100">
        <v>1</v>
      </c>
      <c r="I266" s="101">
        <f t="shared" si="109"/>
        <v>0.2908</v>
      </c>
      <c r="J266" s="6">
        <f>IFERROR(VLOOKUP(C266,'[23]SINAPI DEZEMBRO'!$A:$E,4,FALSE),IFERROR(VLOOKUP(C266,'[23]BANCO DE DADOS'!$A$3:$F$10542,5,FALSE),""))</f>
        <v>51.98</v>
      </c>
      <c r="K266" s="7">
        <f t="shared" si="110"/>
        <v>67.09</v>
      </c>
      <c r="L266" s="101">
        <f t="shared" si="111"/>
        <v>0</v>
      </c>
      <c r="M266" s="130"/>
      <c r="N266" s="7">
        <f t="shared" si="112"/>
        <v>0</v>
      </c>
      <c r="O266" s="7">
        <f t="shared" si="113"/>
        <v>2515.87</v>
      </c>
      <c r="P266" s="7">
        <f t="shared" si="114"/>
        <v>0</v>
      </c>
      <c r="Q266" s="21" t="e">
        <f t="shared" si="115"/>
        <v>#DIV/0!</v>
      </c>
      <c r="V266" s="102"/>
    </row>
    <row r="267" spans="1:22" ht="33" x14ac:dyDescent="0.25">
      <c r="A267" s="50" t="s">
        <v>323</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37.5</v>
      </c>
      <c r="H267" s="100">
        <v>5</v>
      </c>
      <c r="I267" s="101">
        <f t="shared" si="109"/>
        <v>0.184</v>
      </c>
      <c r="J267" s="6">
        <f>IFERROR(VLOOKUP(C267,'[23]SINAPI DEZEMBRO'!$A:$E,4,FALSE),IFERROR(VLOOKUP(C267,'[23]BANCO DE DADOS'!$A$3:$F$10542,5,FALSE),""))</f>
        <v>513.44000000000005</v>
      </c>
      <c r="K267" s="7">
        <f t="shared" si="110"/>
        <v>607.91</v>
      </c>
      <c r="L267" s="101">
        <f t="shared" si="111"/>
        <v>0</v>
      </c>
      <c r="M267" s="130"/>
      <c r="N267" s="7">
        <f t="shared" si="112"/>
        <v>0</v>
      </c>
      <c r="O267" s="7">
        <f t="shared" si="113"/>
        <v>22796.62</v>
      </c>
      <c r="P267" s="7">
        <f t="shared" si="114"/>
        <v>0</v>
      </c>
      <c r="Q267" s="21" t="e">
        <f t="shared" si="115"/>
        <v>#DIV/0!</v>
      </c>
      <c r="V267" s="102"/>
    </row>
    <row r="268" spans="1:22" ht="49.5" x14ac:dyDescent="0.25">
      <c r="A268" s="50" t="s">
        <v>324</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37.5</v>
      </c>
      <c r="H268" s="100">
        <v>1</v>
      </c>
      <c r="I268" s="101">
        <f t="shared" si="109"/>
        <v>0.2908</v>
      </c>
      <c r="J268" s="6">
        <f>IFERROR(VLOOKUP(C268,'[23]SINAPI DEZEMBRO'!$A:$E,4,FALSE),IFERROR(VLOOKUP(C268,'[23]BANCO DE DADOS'!$A$3:$F$10542,5,FALSE),""))</f>
        <v>94.15</v>
      </c>
      <c r="K268" s="7">
        <f t="shared" si="110"/>
        <v>121.52</v>
      </c>
      <c r="L268" s="101">
        <f t="shared" si="111"/>
        <v>0</v>
      </c>
      <c r="M268" s="130"/>
      <c r="N268" s="7">
        <f t="shared" si="112"/>
        <v>0</v>
      </c>
      <c r="O268" s="7">
        <f t="shared" si="113"/>
        <v>4557</v>
      </c>
      <c r="P268" s="7">
        <f t="shared" si="114"/>
        <v>0</v>
      </c>
      <c r="Q268" s="21" t="e">
        <f t="shared" si="115"/>
        <v>#DIV/0!</v>
      </c>
      <c r="V268" s="102"/>
    </row>
    <row r="269" spans="1:22" ht="66" x14ac:dyDescent="0.25">
      <c r="A269" s="50" t="s">
        <v>325</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101.25</v>
      </c>
      <c r="H269" s="100">
        <v>1</v>
      </c>
      <c r="I269" s="101">
        <f t="shared" si="109"/>
        <v>0.2908</v>
      </c>
      <c r="J269" s="6">
        <f>IFERROR(VLOOKUP(C269,'[23]SINAPI DEZEMBRO'!$A:$E,4,FALSE),IFERROR(VLOOKUP(C269,'[23]BANCO DE DADOS'!$A$3:$F$10542,5,FALSE),""))</f>
        <v>8.92</v>
      </c>
      <c r="K269" s="7">
        <f t="shared" si="110"/>
        <v>11.51</v>
      </c>
      <c r="L269" s="101">
        <f t="shared" si="111"/>
        <v>0</v>
      </c>
      <c r="M269" s="130"/>
      <c r="N269" s="7">
        <f t="shared" si="112"/>
        <v>0</v>
      </c>
      <c r="O269" s="7">
        <f t="shared" si="113"/>
        <v>1165.3800000000001</v>
      </c>
      <c r="P269" s="7">
        <f t="shared" si="114"/>
        <v>0</v>
      </c>
      <c r="Q269" s="21" t="e">
        <f t="shared" si="115"/>
        <v>#DIV/0!</v>
      </c>
      <c r="V269" s="102"/>
    </row>
    <row r="270" spans="1:22" x14ac:dyDescent="0.25">
      <c r="A270" s="50" t="s">
        <v>326</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56.26</v>
      </c>
      <c r="H270" s="100">
        <v>1</v>
      </c>
      <c r="I270" s="101">
        <f t="shared" si="109"/>
        <v>0.2908</v>
      </c>
      <c r="J270" s="6">
        <f>IFERROR(VLOOKUP(C270,'[23]SINAPI DEZEMBRO'!$A:$E,4,FALSE),IFERROR(VLOOKUP(C270,'[23]BANCO DE DADOS'!$A$3:$F$10542,5,FALSE),""))</f>
        <v>126.29</v>
      </c>
      <c r="K270" s="7">
        <f t="shared" si="110"/>
        <v>163.01</v>
      </c>
      <c r="L270" s="101">
        <f t="shared" si="111"/>
        <v>0</v>
      </c>
      <c r="M270" s="130"/>
      <c r="N270" s="7">
        <f t="shared" si="112"/>
        <v>0</v>
      </c>
      <c r="O270" s="7">
        <f t="shared" si="113"/>
        <v>9170.94</v>
      </c>
      <c r="P270" s="7">
        <f t="shared" si="114"/>
        <v>0</v>
      </c>
      <c r="Q270" s="21" t="e">
        <f t="shared" si="115"/>
        <v>#DIV/0!</v>
      </c>
      <c r="V270" s="102"/>
    </row>
    <row r="271" spans="1:22" ht="49.5" x14ac:dyDescent="0.25">
      <c r="A271" s="50" t="s">
        <v>327</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126.56</v>
      </c>
      <c r="H271" s="100">
        <v>1</v>
      </c>
      <c r="I271" s="101">
        <f t="shared" si="109"/>
        <v>0.2908</v>
      </c>
      <c r="J271" s="6">
        <f>IFERROR(VLOOKUP(C271,'[23]SINAPI DEZEMBRO'!$A:$E,4,FALSE),IFERROR(VLOOKUP(C271,'[23]BANCO DE DADOS'!$A$3:$F$10542,5,FALSE),""))</f>
        <v>8.4700000000000006</v>
      </c>
      <c r="K271" s="7">
        <f t="shared" si="110"/>
        <v>10.93</v>
      </c>
      <c r="L271" s="101">
        <f t="shared" si="111"/>
        <v>0</v>
      </c>
      <c r="M271" s="130"/>
      <c r="N271" s="7">
        <f t="shared" si="112"/>
        <v>0</v>
      </c>
      <c r="O271" s="7">
        <f t="shared" si="113"/>
        <v>1383.3</v>
      </c>
      <c r="P271" s="7">
        <f t="shared" si="114"/>
        <v>0</v>
      </c>
      <c r="Q271" s="21" t="e">
        <f t="shared" si="115"/>
        <v>#DIV/0!</v>
      </c>
      <c r="V271" s="102"/>
    </row>
    <row r="272" spans="1:22" ht="33" x14ac:dyDescent="0.25">
      <c r="A272" s="50" t="s">
        <v>328</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1898.4</v>
      </c>
      <c r="H272" s="100">
        <v>1</v>
      </c>
      <c r="I272" s="101">
        <f t="shared" si="109"/>
        <v>0.2908</v>
      </c>
      <c r="J272" s="6">
        <f>IFERROR(VLOOKUP(C272,'[23]SINAPI DEZEMBRO'!$A:$E,4,FALSE),IFERROR(VLOOKUP(C272,'[23]BANCO DE DADOS'!$A$3:$F$10542,5,FALSE),""))</f>
        <v>2.16</v>
      </c>
      <c r="K272" s="7">
        <f t="shared" si="110"/>
        <v>2.78</v>
      </c>
      <c r="L272" s="101">
        <f t="shared" si="111"/>
        <v>0</v>
      </c>
      <c r="M272" s="130"/>
      <c r="N272" s="7">
        <f t="shared" si="112"/>
        <v>0</v>
      </c>
      <c r="O272" s="7">
        <f t="shared" si="113"/>
        <v>5277.55</v>
      </c>
      <c r="P272" s="7">
        <f t="shared" si="114"/>
        <v>0</v>
      </c>
      <c r="Q272" s="21" t="e">
        <f t="shared" si="115"/>
        <v>#DIV/0!</v>
      </c>
      <c r="V272" s="102"/>
    </row>
    <row r="273" spans="1:22" ht="49.5" x14ac:dyDescent="0.25">
      <c r="A273" s="50" t="s">
        <v>329</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8</v>
      </c>
      <c r="H273" s="100">
        <v>1</v>
      </c>
      <c r="I273" s="101">
        <f t="shared" si="109"/>
        <v>0.2908</v>
      </c>
      <c r="J273" s="6">
        <f>IFERROR(VLOOKUP(C273,'[23]SINAPI DEZEMBRO'!$A:$E,4,FALSE),IFERROR(VLOOKUP(C273,'[23]BANCO DE DADOS'!$A$3:$F$10542,5,FALSE),""))</f>
        <v>2721.37</v>
      </c>
      <c r="K273" s="7">
        <f t="shared" si="110"/>
        <v>3512.74</v>
      </c>
      <c r="L273" s="101">
        <f t="shared" si="111"/>
        <v>0</v>
      </c>
      <c r="M273" s="130"/>
      <c r="N273" s="7">
        <f t="shared" si="112"/>
        <v>0</v>
      </c>
      <c r="O273" s="7">
        <f t="shared" si="113"/>
        <v>28101.919999999998</v>
      </c>
      <c r="P273" s="7">
        <f t="shared" si="114"/>
        <v>0</v>
      </c>
      <c r="Q273" s="21" t="e">
        <f t="shared" si="115"/>
        <v>#DIV/0!</v>
      </c>
      <c r="V273" s="102"/>
    </row>
    <row r="274" spans="1:22" ht="33" x14ac:dyDescent="0.25">
      <c r="A274" s="50" t="s">
        <v>330</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8</v>
      </c>
      <c r="H274" s="100">
        <v>1</v>
      </c>
      <c r="I274" s="101">
        <f t="shared" si="109"/>
        <v>0.2908</v>
      </c>
      <c r="J274" s="6">
        <f>IFERROR(VLOOKUP(C274,'[23]SINAPI DEZEMBRO'!$A:$E,4,FALSE),IFERROR(VLOOKUP(C274,'[23]BANCO DE DADOS'!$A$3:$F$10542,5,FALSE),""))</f>
        <v>1918.52</v>
      </c>
      <c r="K274" s="7">
        <f t="shared" si="110"/>
        <v>2476.42</v>
      </c>
      <c r="L274" s="101">
        <f t="shared" si="111"/>
        <v>0</v>
      </c>
      <c r="M274" s="130"/>
      <c r="N274" s="7">
        <f t="shared" si="112"/>
        <v>0</v>
      </c>
      <c r="O274" s="7">
        <f t="shared" si="113"/>
        <v>19811.36</v>
      </c>
      <c r="P274" s="7">
        <f t="shared" si="114"/>
        <v>0</v>
      </c>
      <c r="Q274" s="21" t="e">
        <f t="shared" si="115"/>
        <v>#DIV/0!</v>
      </c>
      <c r="V274" s="102"/>
    </row>
    <row r="275" spans="1:22" ht="33" x14ac:dyDescent="0.25">
      <c r="A275" s="50" t="s">
        <v>331</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37.5</v>
      </c>
      <c r="H275" s="100">
        <v>1</v>
      </c>
      <c r="I275" s="101">
        <f t="shared" si="109"/>
        <v>0.2908</v>
      </c>
      <c r="J275" s="6">
        <f>IFERROR(VLOOKUP(C275,'[23]SINAPI DEZEMBRO'!$A:$E,4,FALSE),IFERROR(VLOOKUP(C275,'[23]BANCO DE DADOS'!$A$3:$F$10542,5,FALSE),""))</f>
        <v>518.71</v>
      </c>
      <c r="K275" s="7">
        <f t="shared" si="110"/>
        <v>669.55</v>
      </c>
      <c r="L275" s="101">
        <f t="shared" si="111"/>
        <v>0</v>
      </c>
      <c r="M275" s="130"/>
      <c r="N275" s="7">
        <f t="shared" si="112"/>
        <v>0</v>
      </c>
      <c r="O275" s="7">
        <f t="shared" si="113"/>
        <v>25108.12</v>
      </c>
      <c r="P275" s="7">
        <f t="shared" si="114"/>
        <v>0</v>
      </c>
      <c r="Q275" s="21" t="e">
        <f t="shared" si="115"/>
        <v>#DIV/0!</v>
      </c>
      <c r="V275" s="102"/>
    </row>
    <row r="276" spans="1:22" ht="33" x14ac:dyDescent="0.25">
      <c r="A276" s="50" t="s">
        <v>332</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75.010000000000005</v>
      </c>
      <c r="H276" s="100">
        <v>1</v>
      </c>
      <c r="I276" s="101">
        <f t="shared" si="109"/>
        <v>0.2908</v>
      </c>
      <c r="J276" s="6">
        <f>IFERROR(VLOOKUP(C276,'[23]SINAPI DEZEMBRO'!$A:$E,4,FALSE),IFERROR(VLOOKUP(C276,'[23]BANCO DE DADOS'!$A$3:$F$10542,5,FALSE),""))</f>
        <v>44.07</v>
      </c>
      <c r="K276" s="7">
        <f t="shared" si="110"/>
        <v>56.88</v>
      </c>
      <c r="L276" s="101">
        <f t="shared" si="111"/>
        <v>0</v>
      </c>
      <c r="M276" s="130"/>
      <c r="N276" s="7">
        <f t="shared" si="112"/>
        <v>0</v>
      </c>
      <c r="O276" s="7">
        <f t="shared" si="113"/>
        <v>4266.5600000000004</v>
      </c>
      <c r="P276" s="7">
        <f t="shared" si="114"/>
        <v>0</v>
      </c>
      <c r="Q276" s="21" t="e">
        <f t="shared" si="115"/>
        <v>#DIV/0!</v>
      </c>
      <c r="V276" s="102"/>
    </row>
    <row r="277" spans="1:22" ht="33" x14ac:dyDescent="0.25">
      <c r="A277" s="50" t="s">
        <v>333</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45</v>
      </c>
      <c r="H277" s="100">
        <v>1</v>
      </c>
      <c r="I277" s="101">
        <f t="shared" si="109"/>
        <v>0.2908</v>
      </c>
      <c r="J277" s="6">
        <f>IFERROR(VLOOKUP(C277,'[23]SINAPI DEZEMBRO'!$A:$E,4,FALSE),IFERROR(VLOOKUP(C277,'[23]BANCO DE DADOS'!$A$3:$F$10542,5,FALSE),""))</f>
        <v>63.63</v>
      </c>
      <c r="K277" s="7">
        <f t="shared" si="110"/>
        <v>82.13</v>
      </c>
      <c r="L277" s="101">
        <f t="shared" si="111"/>
        <v>0</v>
      </c>
      <c r="M277" s="130"/>
      <c r="N277" s="7">
        <f t="shared" si="112"/>
        <v>0</v>
      </c>
      <c r="O277" s="7">
        <f t="shared" si="113"/>
        <v>3695.85</v>
      </c>
      <c r="P277" s="7">
        <f t="shared" si="114"/>
        <v>0</v>
      </c>
      <c r="Q277" s="21" t="e">
        <f t="shared" si="115"/>
        <v>#DIV/0!</v>
      </c>
      <c r="V277" s="102"/>
    </row>
    <row r="278" spans="1:22" ht="49.5" x14ac:dyDescent="0.25">
      <c r="A278" s="50" t="s">
        <v>334</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20</v>
      </c>
      <c r="H278" s="100">
        <v>1</v>
      </c>
      <c r="I278" s="101">
        <f t="shared" si="109"/>
        <v>0.2908</v>
      </c>
      <c r="J278" s="6">
        <f>IFERROR(VLOOKUP(C278,'[23]SINAPI DEZEMBRO'!$A:$E,4,FALSE),IFERROR(VLOOKUP(C278,'[23]BANCO DE DADOS'!$A$3:$F$10542,5,FALSE),""))</f>
        <v>277.70999999999998</v>
      </c>
      <c r="K278" s="7">
        <f t="shared" si="110"/>
        <v>358.46</v>
      </c>
      <c r="L278" s="101">
        <f t="shared" si="111"/>
        <v>0</v>
      </c>
      <c r="M278" s="130"/>
      <c r="N278" s="7">
        <f t="shared" si="112"/>
        <v>0</v>
      </c>
      <c r="O278" s="7">
        <f t="shared" si="113"/>
        <v>7169.2</v>
      </c>
      <c r="P278" s="7">
        <f t="shared" si="114"/>
        <v>0</v>
      </c>
      <c r="Q278" s="21" t="e">
        <f t="shared" si="115"/>
        <v>#DIV/0!</v>
      </c>
      <c r="V278" s="102"/>
    </row>
    <row r="279" spans="1:22" ht="17.25" customHeight="1" x14ac:dyDescent="0.25">
      <c r="A279" s="90" t="s">
        <v>335</v>
      </c>
      <c r="B279" s="90"/>
      <c r="C279" s="91"/>
      <c r="D279" s="92"/>
      <c r="E279" s="3" t="s">
        <v>145</v>
      </c>
      <c r="F279" s="92"/>
      <c r="G279" s="93"/>
      <c r="H279" s="92"/>
      <c r="I279" s="92"/>
      <c r="J279" s="94"/>
      <c r="K279" s="92"/>
      <c r="L279" s="92"/>
      <c r="M279" s="131"/>
      <c r="N279" s="92"/>
      <c r="O279" s="95">
        <f>SUM(O280:O288)</f>
        <v>46256.21</v>
      </c>
      <c r="P279" s="95">
        <f>SUM(P280:P288)</f>
        <v>0</v>
      </c>
      <c r="V279" s="102"/>
    </row>
    <row r="280" spans="1:22" ht="33" x14ac:dyDescent="0.25">
      <c r="A280" s="50" t="s">
        <v>336</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15</v>
      </c>
      <c r="H280" s="100">
        <v>1</v>
      </c>
      <c r="I280" s="101">
        <f t="shared" ref="I280:I288" si="116">IF($H280="","",IF($H280=1,$O$10,IF($H280=2,$O$11,IF($H280=3,$O$12,IF($H280=4,$O$13,IF($H280=5,$O$14,IF($H280=6,$O$15)))))))</f>
        <v>0.2908</v>
      </c>
      <c r="J280" s="6">
        <f>IFERROR(VLOOKUP(C280,'[23]SINAPI DEZEMBRO'!$A:$E,4,FALSE),IFERROR(VLOOKUP(C280,'[23]BANCO DE DADOS'!$A$3:$F$10542,5,FALSE),""))</f>
        <v>290.60000000000002</v>
      </c>
      <c r="K280" s="7">
        <f t="shared" ref="K280:K288" si="117">IF($G280="","",TRUNC((J280*I280)+J280,2))</f>
        <v>375.1</v>
      </c>
      <c r="L280" s="101">
        <f t="shared" ref="L280:L288" si="118">IF($H280="","",IF($H280=1,$P$10,IF($H280=2,$P$11,IF($H280=3,$P$12,IF($H280=4,$P$13,IF($H280=5,$P$14,IF($H280=6,$P$15)))))))</f>
        <v>0</v>
      </c>
      <c r="M280" s="130"/>
      <c r="N280" s="7">
        <f t="shared" ref="N280:N288" si="119">IF($G280="","",TRUNC((M280*L280)+M280,2))</f>
        <v>0</v>
      </c>
      <c r="O280" s="7">
        <f t="shared" ref="O280:O288" si="120">IF($G280="","",TRUNC(K280*G280,2))</f>
        <v>5626.5</v>
      </c>
      <c r="P280" s="7">
        <f t="shared" ref="P280:P288" si="121">IF($G280="","",TRUNC(N280*G280,2))</f>
        <v>0</v>
      </c>
      <c r="Q280" s="21" t="e">
        <f>P280/$P$279</f>
        <v>#DIV/0!</v>
      </c>
      <c r="V280" s="102"/>
    </row>
    <row r="281" spans="1:22" ht="33" x14ac:dyDescent="0.25">
      <c r="A281" s="50" t="s">
        <v>337</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15</v>
      </c>
      <c r="H281" s="100">
        <v>1</v>
      </c>
      <c r="I281" s="101">
        <f t="shared" si="116"/>
        <v>0.2908</v>
      </c>
      <c r="J281" s="6">
        <f>IFERROR(VLOOKUP(C281,'[23]SINAPI DEZEMBRO'!$A:$E,4,FALSE),IFERROR(VLOOKUP(C281,'[23]BANCO DE DADOS'!$A$3:$F$10542,5,FALSE),""))</f>
        <v>435.57</v>
      </c>
      <c r="K281" s="7">
        <f t="shared" si="117"/>
        <v>562.23</v>
      </c>
      <c r="L281" s="101">
        <f t="shared" si="118"/>
        <v>0</v>
      </c>
      <c r="M281" s="130"/>
      <c r="N281" s="7">
        <f t="shared" si="119"/>
        <v>0</v>
      </c>
      <c r="O281" s="7">
        <f t="shared" si="120"/>
        <v>8433.4500000000007</v>
      </c>
      <c r="P281" s="7">
        <f t="shared" si="121"/>
        <v>0</v>
      </c>
      <c r="Q281" s="21" t="e">
        <f t="shared" ref="Q281:Q288" si="122">P281/$P$279</f>
        <v>#DIV/0!</v>
      </c>
      <c r="V281" s="102"/>
    </row>
    <row r="282" spans="1:22" ht="33" x14ac:dyDescent="0.25">
      <c r="A282" s="50" t="s">
        <v>338</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6</v>
      </c>
      <c r="H282" s="100">
        <v>1</v>
      </c>
      <c r="I282" s="101">
        <f t="shared" si="116"/>
        <v>0.2908</v>
      </c>
      <c r="J282" s="6">
        <f>IFERROR(VLOOKUP(C282,'[23]SINAPI DEZEMBRO'!$A:$E,4,FALSE),IFERROR(VLOOKUP(C282,'[23]BANCO DE DADOS'!$A$3:$F$10542,5,FALSE),""))</f>
        <v>290.57</v>
      </c>
      <c r="K282" s="7">
        <f t="shared" si="117"/>
        <v>375.06</v>
      </c>
      <c r="L282" s="101">
        <f t="shared" si="118"/>
        <v>0</v>
      </c>
      <c r="M282" s="130"/>
      <c r="N282" s="7">
        <f t="shared" si="119"/>
        <v>0</v>
      </c>
      <c r="O282" s="7">
        <f t="shared" si="120"/>
        <v>2250.36</v>
      </c>
      <c r="P282" s="7">
        <f t="shared" si="121"/>
        <v>0</v>
      </c>
      <c r="Q282" s="21" t="e">
        <f t="shared" si="122"/>
        <v>#DIV/0!</v>
      </c>
      <c r="V282" s="102"/>
    </row>
    <row r="283" spans="1:22" ht="49.5" x14ac:dyDescent="0.25">
      <c r="A283" s="50" t="s">
        <v>339</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21</v>
      </c>
      <c r="H283" s="100">
        <v>1</v>
      </c>
      <c r="I283" s="101">
        <f t="shared" si="116"/>
        <v>0.2908</v>
      </c>
      <c r="J283" s="6">
        <f>IFERROR(VLOOKUP(C283,'[23]SINAPI DEZEMBRO'!$A:$E,4,FALSE),IFERROR(VLOOKUP(C283,'[23]BANCO DE DADOS'!$A$3:$F$10542,5,FALSE),""))</f>
        <v>484.52</v>
      </c>
      <c r="K283" s="7">
        <f t="shared" si="117"/>
        <v>625.41</v>
      </c>
      <c r="L283" s="101">
        <f t="shared" si="118"/>
        <v>0</v>
      </c>
      <c r="M283" s="130"/>
      <c r="N283" s="7">
        <f t="shared" si="119"/>
        <v>0</v>
      </c>
      <c r="O283" s="7">
        <f t="shared" si="120"/>
        <v>13133.61</v>
      </c>
      <c r="P283" s="7">
        <f t="shared" si="121"/>
        <v>0</v>
      </c>
      <c r="Q283" s="21" t="e">
        <f t="shared" si="122"/>
        <v>#DIV/0!</v>
      </c>
      <c r="V283" s="102"/>
    </row>
    <row r="284" spans="1:22" ht="33" x14ac:dyDescent="0.25">
      <c r="A284" s="50" t="s">
        <v>340</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15</v>
      </c>
      <c r="H284" s="100">
        <v>1</v>
      </c>
      <c r="I284" s="101">
        <f t="shared" si="116"/>
        <v>0.2908</v>
      </c>
      <c r="J284" s="6">
        <f>IFERROR(VLOOKUP(C284,'[23]SINAPI DEZEMBRO'!$A:$E,4,FALSE),IFERROR(VLOOKUP(C284,'[23]BANCO DE DADOS'!$A$3:$F$10542,5,FALSE),""))</f>
        <v>290.52999999999997</v>
      </c>
      <c r="K284" s="7">
        <f t="shared" si="117"/>
        <v>375.01</v>
      </c>
      <c r="L284" s="101">
        <f t="shared" si="118"/>
        <v>0</v>
      </c>
      <c r="M284" s="130"/>
      <c r="N284" s="7">
        <f t="shared" si="119"/>
        <v>0</v>
      </c>
      <c r="O284" s="7">
        <f t="shared" si="120"/>
        <v>5625.15</v>
      </c>
      <c r="P284" s="7">
        <f t="shared" si="121"/>
        <v>0</v>
      </c>
      <c r="Q284" s="21" t="e">
        <f t="shared" si="122"/>
        <v>#DIV/0!</v>
      </c>
      <c r="V284" s="102"/>
    </row>
    <row r="285" spans="1:22" ht="33" x14ac:dyDescent="0.25">
      <c r="A285" s="50" t="s">
        <v>341</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2</v>
      </c>
      <c r="H285" s="100">
        <v>1</v>
      </c>
      <c r="I285" s="101">
        <f t="shared" si="116"/>
        <v>0.2908</v>
      </c>
      <c r="J285" s="6">
        <f>IFERROR(VLOOKUP(C285,'[23]SINAPI DEZEMBRO'!$A:$E,4,FALSE),IFERROR(VLOOKUP(C285,'[23]BANCO DE DADOS'!$A$3:$F$10542,5,FALSE),""))</f>
        <v>199.32</v>
      </c>
      <c r="K285" s="7">
        <f t="shared" si="117"/>
        <v>257.27999999999997</v>
      </c>
      <c r="L285" s="101">
        <f t="shared" si="118"/>
        <v>0</v>
      </c>
      <c r="M285" s="130"/>
      <c r="N285" s="7">
        <f t="shared" si="119"/>
        <v>0</v>
      </c>
      <c r="O285" s="7">
        <f t="shared" si="120"/>
        <v>514.55999999999995</v>
      </c>
      <c r="P285" s="7">
        <f t="shared" si="121"/>
        <v>0</v>
      </c>
      <c r="Q285" s="21" t="e">
        <f t="shared" si="122"/>
        <v>#DIV/0!</v>
      </c>
      <c r="V285" s="102"/>
    </row>
    <row r="286" spans="1:22" ht="33" x14ac:dyDescent="0.25">
      <c r="A286" s="50" t="s">
        <v>342</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2</v>
      </c>
      <c r="H286" s="100">
        <v>1</v>
      </c>
      <c r="I286" s="101">
        <f t="shared" si="116"/>
        <v>0.2908</v>
      </c>
      <c r="J286" s="6">
        <f>IFERROR(VLOOKUP(C286,'[23]SINAPI DEZEMBRO'!$A:$E,4,FALSE),IFERROR(VLOOKUP(C286,'[23]BANCO DE DADOS'!$A$3:$F$10542,5,FALSE),""))</f>
        <v>479.01</v>
      </c>
      <c r="K286" s="7">
        <f t="shared" si="117"/>
        <v>618.29999999999995</v>
      </c>
      <c r="L286" s="101">
        <f t="shared" si="118"/>
        <v>0</v>
      </c>
      <c r="M286" s="130"/>
      <c r="N286" s="7">
        <f t="shared" si="119"/>
        <v>0</v>
      </c>
      <c r="O286" s="7">
        <f t="shared" si="120"/>
        <v>1236.5999999999999</v>
      </c>
      <c r="P286" s="7">
        <f t="shared" si="121"/>
        <v>0</v>
      </c>
      <c r="Q286" s="21" t="e">
        <f t="shared" si="122"/>
        <v>#DIV/0!</v>
      </c>
      <c r="V286" s="102"/>
    </row>
    <row r="287" spans="1:22" ht="66" x14ac:dyDescent="0.25">
      <c r="A287" s="50" t="s">
        <v>343</v>
      </c>
      <c r="B287" s="96" t="str">
        <f>IFERROR(VLOOKUP(C287,'[23]SINAPI DEZEMBRO'!$A:$F,6,FALSE),IFERROR(VLOOKUP(C287,'[23]BANCO DE DADOS'!$A$3:$F$10542,2,FALSE),""))</f>
        <v>COMPOSIÇÃO</v>
      </c>
      <c r="C287" s="97" t="s">
        <v>154</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4</v>
      </c>
      <c r="H287" s="100">
        <v>1</v>
      </c>
      <c r="I287" s="101">
        <f t="shared" si="116"/>
        <v>0.2908</v>
      </c>
      <c r="J287" s="6">
        <f>IFERROR(VLOOKUP(C287,'[23]SINAPI DEZEMBRO'!$A:$E,4,FALSE),IFERROR(VLOOKUP(C287,'[23]BANCO DE DADOS'!$A$3:$F$10542,5,FALSE),""))</f>
        <v>757.97</v>
      </c>
      <c r="K287" s="7">
        <f t="shared" si="117"/>
        <v>978.38</v>
      </c>
      <c r="L287" s="101">
        <f t="shared" si="118"/>
        <v>0</v>
      </c>
      <c r="M287" s="130"/>
      <c r="N287" s="7">
        <f t="shared" si="119"/>
        <v>0</v>
      </c>
      <c r="O287" s="7">
        <f t="shared" si="120"/>
        <v>3913.52</v>
      </c>
      <c r="P287" s="7">
        <f t="shared" si="121"/>
        <v>0</v>
      </c>
      <c r="Q287" s="21" t="e">
        <f t="shared" si="122"/>
        <v>#DIV/0!</v>
      </c>
      <c r="V287" s="102"/>
    </row>
    <row r="288" spans="1:22" ht="66" x14ac:dyDescent="0.25">
      <c r="A288" s="50" t="s">
        <v>344</v>
      </c>
      <c r="B288" s="96" t="str">
        <f>IFERROR(VLOOKUP(C288,'[23]SINAPI DEZEMBRO'!$A:$F,6,FALSE),IFERROR(VLOOKUP(C288,'[23]BANCO DE DADOS'!$A$3:$F$10542,2,FALSE),""))</f>
        <v>COMPOSIÇÃO</v>
      </c>
      <c r="C288" s="97" t="s">
        <v>156</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6</v>
      </c>
      <c r="H288" s="100">
        <v>1</v>
      </c>
      <c r="I288" s="101">
        <f t="shared" si="116"/>
        <v>0.2908</v>
      </c>
      <c r="J288" s="6">
        <f>IFERROR(VLOOKUP(C288,'[23]SINAPI DEZEMBRO'!$A:$E,4,FALSE),IFERROR(VLOOKUP(C288,'[23]BANCO DE DADOS'!$A$3:$F$10542,5,FALSE),""))</f>
        <v>713.06</v>
      </c>
      <c r="K288" s="7">
        <f t="shared" si="117"/>
        <v>920.41</v>
      </c>
      <c r="L288" s="101">
        <f t="shared" si="118"/>
        <v>0</v>
      </c>
      <c r="M288" s="130"/>
      <c r="N288" s="7">
        <f t="shared" si="119"/>
        <v>0</v>
      </c>
      <c r="O288" s="7">
        <f t="shared" si="120"/>
        <v>5522.46</v>
      </c>
      <c r="P288" s="7">
        <f t="shared" si="121"/>
        <v>0</v>
      </c>
      <c r="Q288" s="21" t="e">
        <f t="shared" si="122"/>
        <v>#DIV/0!</v>
      </c>
      <c r="V288" s="102"/>
    </row>
    <row r="289" spans="1:22" x14ac:dyDescent="0.25">
      <c r="A289" s="90" t="s">
        <v>345</v>
      </c>
      <c r="B289" s="90"/>
      <c r="C289" s="91"/>
      <c r="D289" s="92"/>
      <c r="E289" s="3" t="s">
        <v>164</v>
      </c>
      <c r="F289" s="92"/>
      <c r="G289" s="93"/>
      <c r="H289" s="92"/>
      <c r="I289" s="92"/>
      <c r="J289" s="94"/>
      <c r="K289" s="92"/>
      <c r="L289" s="92"/>
      <c r="M289" s="131"/>
      <c r="N289" s="92"/>
      <c r="O289" s="95">
        <f>SUM(O290:O301)</f>
        <v>108549.28</v>
      </c>
      <c r="P289" s="95">
        <f>SUM(P290:P301)</f>
        <v>0</v>
      </c>
      <c r="V289" s="102"/>
    </row>
    <row r="290" spans="1:22" x14ac:dyDescent="0.25">
      <c r="A290" s="50" t="s">
        <v>346</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7</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30"/>
      <c r="N290" s="7">
        <f t="shared" ref="N290:N301" si="126">IF($G290="","",TRUNC((M290*L290)+M290,2))</f>
        <v>0</v>
      </c>
      <c r="O290" s="7">
        <f t="shared" ref="O290:O301" si="127">IF($G290="","",TRUNC(K290*G290,2))</f>
        <v>9995.3700000000008</v>
      </c>
      <c r="P290" s="7">
        <f t="shared" ref="P290:P301" si="128">IF($G290="","",TRUNC(N290*G290,2))</f>
        <v>0</v>
      </c>
      <c r="Q290" s="21" t="e">
        <f>P290/$P$289</f>
        <v>#DIV/0!</v>
      </c>
      <c r="V290" s="102"/>
    </row>
    <row r="291" spans="1:22" ht="49.5" x14ac:dyDescent="0.25">
      <c r="A291" s="50" t="s">
        <v>347</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0.2908</v>
      </c>
      <c r="J291" s="6">
        <f>IFERROR(VLOOKUP(C291,'[23]SINAPI DEZEMBRO'!$A:$E,4,FALSE),IFERROR(VLOOKUP(C291,'[23]BANCO DE DADOS'!$A$3:$F$10542,5,FALSE),""))</f>
        <v>7.59</v>
      </c>
      <c r="K291" s="7">
        <f t="shared" si="124"/>
        <v>9.7899999999999991</v>
      </c>
      <c r="L291" s="101">
        <f t="shared" si="125"/>
        <v>0</v>
      </c>
      <c r="M291" s="130"/>
      <c r="N291" s="7">
        <f t="shared" si="126"/>
        <v>0</v>
      </c>
      <c r="O291" s="7">
        <f t="shared" si="127"/>
        <v>9476.7199999999993</v>
      </c>
      <c r="P291" s="7">
        <f t="shared" si="128"/>
        <v>0</v>
      </c>
      <c r="Q291" s="21" t="e">
        <f t="shared" ref="Q291:Q297" si="129">P291/$P$289</f>
        <v>#DIV/0!</v>
      </c>
      <c r="V291" s="102"/>
    </row>
    <row r="292" spans="1:22" ht="49.5" x14ac:dyDescent="0.25">
      <c r="A292" s="50" t="s">
        <v>348</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0.2908</v>
      </c>
      <c r="J292" s="6">
        <f>IFERROR(VLOOKUP(C292,'[23]SINAPI DEZEMBRO'!$A:$E,4,FALSE),IFERROR(VLOOKUP(C292,'[23]BANCO DE DADOS'!$A$3:$F$10542,5,FALSE),""))</f>
        <v>5.16</v>
      </c>
      <c r="K292" s="7">
        <f t="shared" si="124"/>
        <v>6.66</v>
      </c>
      <c r="L292" s="101">
        <f t="shared" si="125"/>
        <v>0</v>
      </c>
      <c r="M292" s="130"/>
      <c r="N292" s="7">
        <f t="shared" si="126"/>
        <v>0</v>
      </c>
      <c r="O292" s="7">
        <f t="shared" si="127"/>
        <v>6446.88</v>
      </c>
      <c r="P292" s="7">
        <f t="shared" si="128"/>
        <v>0</v>
      </c>
      <c r="Q292" s="21" t="e">
        <f t="shared" si="129"/>
        <v>#DIV/0!</v>
      </c>
      <c r="V292" s="102"/>
    </row>
    <row r="293" spans="1:22" ht="33" x14ac:dyDescent="0.25">
      <c r="A293" s="50" t="s">
        <v>349</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0.54</v>
      </c>
      <c r="H293" s="100">
        <v>1</v>
      </c>
      <c r="I293" s="101">
        <f t="shared" si="123"/>
        <v>0.2908</v>
      </c>
      <c r="J293" s="6">
        <f>IFERROR(VLOOKUP(C293,'[23]SINAPI DEZEMBRO'!$A:$E,4,FALSE),IFERROR(VLOOKUP(C293,'[23]BANCO DE DADOS'!$A$3:$F$10542,5,FALSE),""))</f>
        <v>100.24</v>
      </c>
      <c r="K293" s="7">
        <f t="shared" si="124"/>
        <v>129.38</v>
      </c>
      <c r="L293" s="101">
        <f t="shared" si="125"/>
        <v>0</v>
      </c>
      <c r="M293" s="130"/>
      <c r="N293" s="7">
        <f t="shared" si="126"/>
        <v>0</v>
      </c>
      <c r="O293" s="7">
        <f t="shared" si="127"/>
        <v>69.86</v>
      </c>
      <c r="P293" s="7">
        <f t="shared" si="128"/>
        <v>0</v>
      </c>
      <c r="Q293" s="21" t="e">
        <f t="shared" si="129"/>
        <v>#DIV/0!</v>
      </c>
      <c r="V293" s="102"/>
    </row>
    <row r="294" spans="1:22" ht="33" x14ac:dyDescent="0.25">
      <c r="A294" s="50" t="s">
        <v>350</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12</v>
      </c>
      <c r="H294" s="100">
        <v>1</v>
      </c>
      <c r="I294" s="101">
        <f t="shared" si="123"/>
        <v>0.2908</v>
      </c>
      <c r="J294" s="6">
        <f>IFERROR(VLOOKUP(C294,'[23]SINAPI DEZEMBRO'!$A:$E,4,FALSE),IFERROR(VLOOKUP(C294,'[23]BANCO DE DADOS'!$A$3:$F$10542,5,FALSE),""))</f>
        <v>244.47</v>
      </c>
      <c r="K294" s="7">
        <f t="shared" si="124"/>
        <v>315.56</v>
      </c>
      <c r="L294" s="101">
        <f t="shared" si="125"/>
        <v>0</v>
      </c>
      <c r="M294" s="130"/>
      <c r="N294" s="7">
        <f t="shared" si="126"/>
        <v>0</v>
      </c>
      <c r="O294" s="7">
        <f t="shared" si="127"/>
        <v>3786.72</v>
      </c>
      <c r="P294" s="7">
        <f t="shared" si="128"/>
        <v>0</v>
      </c>
      <c r="Q294" s="21" t="e">
        <f t="shared" si="129"/>
        <v>#DIV/0!</v>
      </c>
      <c r="V294" s="102"/>
    </row>
    <row r="295" spans="1:22" ht="33" x14ac:dyDescent="0.25">
      <c r="A295" s="50" t="s">
        <v>351</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9.6</v>
      </c>
      <c r="H295" s="100">
        <v>1</v>
      </c>
      <c r="I295" s="101">
        <f t="shared" si="123"/>
        <v>0.2908</v>
      </c>
      <c r="J295" s="6">
        <f>IFERROR(VLOOKUP(C295,'[23]SINAPI DEZEMBRO'!$A:$E,4,FALSE),IFERROR(VLOOKUP(C295,'[23]BANCO DE DADOS'!$A$3:$F$10542,5,FALSE),""))</f>
        <v>440.08</v>
      </c>
      <c r="K295" s="7">
        <f t="shared" si="124"/>
        <v>568.04999999999995</v>
      </c>
      <c r="L295" s="101">
        <f t="shared" si="125"/>
        <v>0</v>
      </c>
      <c r="M295" s="130"/>
      <c r="N295" s="7">
        <f t="shared" si="126"/>
        <v>0</v>
      </c>
      <c r="O295" s="7">
        <f t="shared" si="127"/>
        <v>5453.28</v>
      </c>
      <c r="P295" s="7">
        <f t="shared" si="128"/>
        <v>0</v>
      </c>
      <c r="Q295" s="21" t="e">
        <f t="shared" si="129"/>
        <v>#DIV/0!</v>
      </c>
      <c r="V295" s="102"/>
    </row>
    <row r="296" spans="1:22" ht="49.5" x14ac:dyDescent="0.25">
      <c r="A296" s="50" t="s">
        <v>352</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1.04</v>
      </c>
      <c r="H296" s="100">
        <v>1</v>
      </c>
      <c r="I296" s="101">
        <f t="shared" si="123"/>
        <v>0.2908</v>
      </c>
      <c r="J296" s="6">
        <f>IFERROR(VLOOKUP(C296,'[23]SINAPI DEZEMBRO'!$A:$E,4,FALSE),IFERROR(VLOOKUP(C296,'[23]BANCO DE DADOS'!$A$3:$F$10542,5,FALSE),""))</f>
        <v>207.99</v>
      </c>
      <c r="K296" s="7">
        <f t="shared" si="124"/>
        <v>268.47000000000003</v>
      </c>
      <c r="L296" s="101">
        <f t="shared" si="125"/>
        <v>0</v>
      </c>
      <c r="M296" s="130"/>
      <c r="N296" s="7">
        <f t="shared" si="126"/>
        <v>0</v>
      </c>
      <c r="O296" s="7">
        <f t="shared" si="127"/>
        <v>279.2</v>
      </c>
      <c r="P296" s="7">
        <f t="shared" si="128"/>
        <v>0</v>
      </c>
      <c r="Q296" s="21" t="e">
        <f t="shared" si="129"/>
        <v>#DIV/0!</v>
      </c>
      <c r="V296" s="102"/>
    </row>
    <row r="297" spans="1:22" ht="49.5" x14ac:dyDescent="0.25">
      <c r="A297" s="50" t="s">
        <v>353</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18</v>
      </c>
      <c r="H297" s="100">
        <v>1</v>
      </c>
      <c r="I297" s="101">
        <f t="shared" si="123"/>
        <v>0.2908</v>
      </c>
      <c r="J297" s="6">
        <f>IFERROR(VLOOKUP(C297,'[23]SINAPI DEZEMBRO'!$A:$E,4,FALSE),IFERROR(VLOOKUP(C297,'[23]BANCO DE DADOS'!$A$3:$F$10542,5,FALSE),""))</f>
        <v>1288.1199999999999</v>
      </c>
      <c r="K297" s="7">
        <f t="shared" si="124"/>
        <v>1662.7</v>
      </c>
      <c r="L297" s="101">
        <f t="shared" si="125"/>
        <v>0</v>
      </c>
      <c r="M297" s="130"/>
      <c r="N297" s="7">
        <f t="shared" si="126"/>
        <v>0</v>
      </c>
      <c r="O297" s="7">
        <f t="shared" si="127"/>
        <v>29928.6</v>
      </c>
      <c r="P297" s="7">
        <f t="shared" si="128"/>
        <v>0</v>
      </c>
      <c r="Q297" s="21" t="e">
        <f t="shared" si="129"/>
        <v>#DIV/0!</v>
      </c>
      <c r="V297" s="102"/>
    </row>
    <row r="298" spans="1:22" ht="33" x14ac:dyDescent="0.25">
      <c r="A298" s="50" t="s">
        <v>354</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0.2908</v>
      </c>
      <c r="J298" s="6">
        <f>IFERROR(VLOOKUP(C298,'[23]SINAPI DEZEMBRO'!$A:$E,4,FALSE),IFERROR(VLOOKUP(C298,'[23]BANCO DE DADOS'!$A$3:$F$10542,5,FALSE),""))</f>
        <v>21.96</v>
      </c>
      <c r="K298" s="7">
        <f t="shared" si="124"/>
        <v>28.34</v>
      </c>
      <c r="L298" s="101">
        <f t="shared" si="125"/>
        <v>0</v>
      </c>
      <c r="M298" s="130"/>
      <c r="N298" s="7">
        <f t="shared" si="126"/>
        <v>0</v>
      </c>
      <c r="O298" s="7">
        <f t="shared" si="127"/>
        <v>39902.720000000001</v>
      </c>
      <c r="P298" s="7">
        <f t="shared" si="128"/>
        <v>0</v>
      </c>
      <c r="Q298" s="21" t="e">
        <f t="shared" ref="Q298:Q301" si="130">P298/$P$202</f>
        <v>#DIV/0!</v>
      </c>
      <c r="V298" s="102"/>
    </row>
    <row r="299" spans="1:22" ht="33" x14ac:dyDescent="0.25">
      <c r="A299" s="50" t="s">
        <v>355</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0.2908</v>
      </c>
      <c r="J299" s="6">
        <f>IFERROR(VLOOKUP(C299,'[23]SINAPI DEZEMBRO'!$A:$E,4,FALSE),IFERROR(VLOOKUP(C299,'[23]BANCO DE DADOS'!$A$3:$F$10542,5,FALSE),""))</f>
        <v>0.75</v>
      </c>
      <c r="K299" s="7">
        <f t="shared" si="124"/>
        <v>0.96</v>
      </c>
      <c r="L299" s="101">
        <f t="shared" si="125"/>
        <v>0</v>
      </c>
      <c r="M299" s="130"/>
      <c r="N299" s="7">
        <f t="shared" si="126"/>
        <v>0</v>
      </c>
      <c r="O299" s="7">
        <f t="shared" si="127"/>
        <v>633.6</v>
      </c>
      <c r="P299" s="7">
        <f t="shared" si="128"/>
        <v>0</v>
      </c>
      <c r="Q299" s="21" t="e">
        <f t="shared" si="130"/>
        <v>#DIV/0!</v>
      </c>
      <c r="V299" s="102"/>
    </row>
    <row r="300" spans="1:22" ht="49.5" x14ac:dyDescent="0.25">
      <c r="A300" s="50" t="s">
        <v>356</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0.2908</v>
      </c>
      <c r="J300" s="6">
        <f>IFERROR(VLOOKUP(C300,'[23]SINAPI DEZEMBRO'!$A:$E,4,FALSE),IFERROR(VLOOKUP(C300,'[23]BANCO DE DADOS'!$A$3:$F$10542,5,FALSE),""))</f>
        <v>3.76</v>
      </c>
      <c r="K300" s="7">
        <f t="shared" si="124"/>
        <v>4.8499999999999996</v>
      </c>
      <c r="L300" s="101">
        <f t="shared" si="125"/>
        <v>0</v>
      </c>
      <c r="M300" s="130"/>
      <c r="N300" s="7">
        <f t="shared" si="126"/>
        <v>0</v>
      </c>
      <c r="O300" s="7">
        <f t="shared" si="127"/>
        <v>703.25</v>
      </c>
      <c r="P300" s="7">
        <f t="shared" si="128"/>
        <v>0</v>
      </c>
      <c r="Q300" s="21" t="e">
        <f t="shared" si="130"/>
        <v>#DIV/0!</v>
      </c>
      <c r="V300" s="102"/>
    </row>
    <row r="301" spans="1:22" ht="49.5" x14ac:dyDescent="0.25">
      <c r="A301" s="50" t="s">
        <v>357</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0.2908</v>
      </c>
      <c r="J301" s="6">
        <f>IFERROR(VLOOKUP(C301,'[23]SINAPI DEZEMBRO'!$A:$E,4,FALSE),IFERROR(VLOOKUP(C301,'[23]BANCO DE DADOS'!$A$3:$F$10542,5,FALSE),""))</f>
        <v>4</v>
      </c>
      <c r="K301" s="7">
        <f t="shared" si="124"/>
        <v>5.16</v>
      </c>
      <c r="L301" s="101">
        <f t="shared" si="125"/>
        <v>0</v>
      </c>
      <c r="M301" s="130"/>
      <c r="N301" s="7">
        <f t="shared" si="126"/>
        <v>0</v>
      </c>
      <c r="O301" s="7">
        <f t="shared" si="127"/>
        <v>1873.08</v>
      </c>
      <c r="P301" s="7">
        <f t="shared" si="128"/>
        <v>0</v>
      </c>
      <c r="Q301" s="21" t="e">
        <f t="shared" si="130"/>
        <v>#DIV/0!</v>
      </c>
      <c r="V301" s="102"/>
    </row>
    <row r="302" spans="1:22" ht="49.5" x14ac:dyDescent="0.25">
      <c r="A302" s="84" t="s">
        <v>358</v>
      </c>
      <c r="B302" s="84"/>
      <c r="C302" s="85"/>
      <c r="D302" s="86"/>
      <c r="E302" s="9" t="s">
        <v>359</v>
      </c>
      <c r="F302" s="86"/>
      <c r="G302" s="87"/>
      <c r="H302" s="86"/>
      <c r="I302" s="86"/>
      <c r="J302" s="88"/>
      <c r="K302" s="86"/>
      <c r="L302" s="86"/>
      <c r="M302" s="132"/>
      <c r="N302" s="86"/>
      <c r="O302" s="89">
        <f>SUM(O303,O305,O309,O311,O313,O329,O339,O346)</f>
        <v>4381500.33</v>
      </c>
      <c r="P302" s="89">
        <f>SUM(P303,P305,P309,P311,P313,P329,P339,P346)</f>
        <v>0</v>
      </c>
      <c r="V302" s="102"/>
    </row>
    <row r="303" spans="1:22" x14ac:dyDescent="0.25">
      <c r="A303" s="90" t="s">
        <v>360</v>
      </c>
      <c r="B303" s="90"/>
      <c r="C303" s="91"/>
      <c r="D303" s="92"/>
      <c r="E303" s="3" t="s">
        <v>58</v>
      </c>
      <c r="F303" s="92"/>
      <c r="G303" s="93"/>
      <c r="H303" s="92"/>
      <c r="I303" s="92"/>
      <c r="J303" s="94"/>
      <c r="K303" s="92"/>
      <c r="L303" s="92"/>
      <c r="M303" s="131"/>
      <c r="N303" s="92"/>
      <c r="O303" s="95">
        <f>SUM(O304)</f>
        <v>437499.02</v>
      </c>
      <c r="P303" s="95">
        <f>SUM(P304)</f>
        <v>0</v>
      </c>
      <c r="V303" s="102"/>
    </row>
    <row r="304" spans="1:22" ht="33" x14ac:dyDescent="0.25">
      <c r="A304" s="50" t="s">
        <v>361</v>
      </c>
      <c r="B304" s="96" t="str">
        <f>IFERROR(VLOOKUP(C304,'[23]SINAPI DEZEMBRO'!$A:$F,6,FALSE),IFERROR(VLOOKUP(C304,'[23]BANCO DE DADOS'!$A$3:$F$10542,2,FALSE),""))</f>
        <v>COMPOSIÇÃO</v>
      </c>
      <c r="C304" s="97" t="s">
        <v>362</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0.2908</v>
      </c>
      <c r="J304" s="6">
        <f>IFERROR(VLOOKUP(C304,'[23]SINAPI DEZEMBRO'!$A:$E,4,FALSE),IFERROR(VLOOKUP(C304,'[23]BANCO DE DADOS'!$A$3:$F$10542,5,FALSE),""))</f>
        <v>338936.34</v>
      </c>
      <c r="K304" s="7">
        <f>IF($G304="","",TRUNC((J304*I304)+J304,2))</f>
        <v>437499.02</v>
      </c>
      <c r="L304" s="101">
        <f>IF($H304="","",IF($H304=1,$P$10,IF($H304=2,$P$11,IF($H304=3,$P$12,IF($H304=4,$P$13,IF($H304=5,$P$14,IF($H304=6,$P$15)))))))</f>
        <v>0</v>
      </c>
      <c r="M304" s="130"/>
      <c r="N304" s="7">
        <f>IF($G304="","",TRUNC((M304*L304)+M304,2))</f>
        <v>0</v>
      </c>
      <c r="O304" s="7">
        <f>IF($G304="","",TRUNC(K304*G304,2))</f>
        <v>437499.02</v>
      </c>
      <c r="P304" s="7">
        <f>IF($G304="","",TRUNC(N304*G304,2))</f>
        <v>0</v>
      </c>
      <c r="Q304" s="21" t="e">
        <f>P304/P303</f>
        <v>#DIV/0!</v>
      </c>
      <c r="R304" s="21">
        <f>O304/O302</f>
        <v>9.9900000000000003E-2</v>
      </c>
      <c r="S304" s="21" t="e">
        <f>P304/P302</f>
        <v>#DIV/0!</v>
      </c>
      <c r="V304" s="102"/>
    </row>
    <row r="305" spans="1:22" x14ac:dyDescent="0.25">
      <c r="A305" s="90" t="s">
        <v>363</v>
      </c>
      <c r="B305" s="90"/>
      <c r="C305" s="106"/>
      <c r="D305" s="92"/>
      <c r="E305" s="3" t="s">
        <v>62</v>
      </c>
      <c r="F305" s="92"/>
      <c r="G305" s="93"/>
      <c r="H305" s="92"/>
      <c r="I305" s="92"/>
      <c r="J305" s="94"/>
      <c r="K305" s="92"/>
      <c r="L305" s="92"/>
      <c r="M305" s="131"/>
      <c r="N305" s="92"/>
      <c r="O305" s="95">
        <f>SUM(O306:O308)</f>
        <v>230149.14</v>
      </c>
      <c r="P305" s="95">
        <f>SUM(P306:P308)</f>
        <v>0</v>
      </c>
      <c r="V305" s="102"/>
    </row>
    <row r="306" spans="1:22" ht="33" x14ac:dyDescent="0.25">
      <c r="A306" s="50" t="s">
        <v>364</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147.41999999999999</v>
      </c>
      <c r="H306" s="100">
        <v>1</v>
      </c>
      <c r="I306" s="101">
        <f>IF($H306="","",IF($H306=1,$O$10,IF($H306=2,$O$11,IF($H306=3,$O$12,IF($H306=4,$O$13,IF($H306=5,$O$14,IF($H306=6,$O$15)))))))</f>
        <v>0.2908</v>
      </c>
      <c r="J306" s="6">
        <f>IFERROR(VLOOKUP(C306,'[23]SINAPI DEZEMBRO'!$A:$E,4,FALSE),IFERROR(VLOOKUP(C306,'[23]BANCO DE DADOS'!$A$3:$F$10542,5,FALSE),""))</f>
        <v>464.96</v>
      </c>
      <c r="K306" s="7">
        <f>IF($G306="","",TRUNC((J306*I306)+J306,2))</f>
        <v>600.16999999999996</v>
      </c>
      <c r="L306" s="101">
        <f>IF($H306="","",IF($H306=1,$P$10,IF($H306=2,$P$11,IF($H306=3,$P$12,IF($H306=4,$P$13,IF($H306=5,$P$14,IF($H306=6,$P$15)))))))</f>
        <v>0</v>
      </c>
      <c r="M306" s="130"/>
      <c r="N306" s="7">
        <f>IF($G306="","",TRUNC((M306*L306)+M306,2))</f>
        <v>0</v>
      </c>
      <c r="O306" s="7">
        <f>IF($G306="","",TRUNC(K306*G306,2))</f>
        <v>88477.06</v>
      </c>
      <c r="P306" s="7">
        <f>IF($G306="","",TRUNC(N306*G306,2))</f>
        <v>0</v>
      </c>
      <c r="Q306" s="21" t="e">
        <f>P306/$P$305</f>
        <v>#DIV/0!</v>
      </c>
      <c r="V306" s="102"/>
    </row>
    <row r="307" spans="1:22" ht="49.5" x14ac:dyDescent="0.25">
      <c r="A307" s="50" t="s">
        <v>365</v>
      </c>
      <c r="B307" s="96" t="str">
        <f>IFERROR(VLOOKUP(C307,'[23]SINAPI DEZEMBRO'!$A:$F,6,FALSE),IFERROR(VLOOKUP(C307,'[23]BANCO DE DADOS'!$A$3:$F$10542,2,FALSE),""))</f>
        <v>COMPESA 2024.2</v>
      </c>
      <c r="C307" s="97" t="s">
        <v>65</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0.2908</v>
      </c>
      <c r="J307" s="6">
        <f>IFERROR(VLOOKUP(C307,'[23]SINAPI DEZEMBRO'!$A:$E,4,FALSE),IFERROR(VLOOKUP(C307,'[23]BANCO DE DADOS'!$A$3:$F$10542,5,FALSE),""))</f>
        <v>4181.8900000000003</v>
      </c>
      <c r="K307" s="7">
        <f>IF($G307="","",TRUNC((J307*I307)+J307,2))</f>
        <v>5397.98</v>
      </c>
      <c r="L307" s="101">
        <f>IF($H307="","",IF($H307=1,$P$10,IF($H307=2,$P$11,IF($H307=3,$P$12,IF($H307=4,$P$13,IF($H307=5,$P$14,IF($H307=6,$P$15)))))))</f>
        <v>0</v>
      </c>
      <c r="M307" s="130"/>
      <c r="N307" s="7">
        <f>IF($G307="","",TRUNC((M307*L307)+M307,2))</f>
        <v>0</v>
      </c>
      <c r="O307" s="7">
        <f>IF($G307="","",TRUNC(K307*G307,2))</f>
        <v>118755.56</v>
      </c>
      <c r="P307" s="7">
        <f>IF($G307="","",TRUNC(N307*G307,2))</f>
        <v>0</v>
      </c>
      <c r="Q307" s="21" t="e">
        <f t="shared" ref="Q307:Q308" si="131">P307/$P$305</f>
        <v>#DIV/0!</v>
      </c>
      <c r="V307" s="102"/>
    </row>
    <row r="308" spans="1:22" ht="33" x14ac:dyDescent="0.25">
      <c r="A308" s="50" t="s">
        <v>366</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30"/>
      <c r="N308" s="7">
        <f>IF($G308="","",TRUNC((M308*L308)+M308,2))</f>
        <v>0</v>
      </c>
      <c r="O308" s="7">
        <f>IF($G308="","",TRUNC(K308*G308,2))</f>
        <v>22916.52</v>
      </c>
      <c r="P308" s="7">
        <f>IF($G308="","",TRUNC(N308*G308,2))</f>
        <v>0</v>
      </c>
      <c r="Q308" s="21" t="e">
        <f t="shared" si="131"/>
        <v>#DIV/0!</v>
      </c>
      <c r="V308" s="102"/>
    </row>
    <row r="309" spans="1:22" x14ac:dyDescent="0.25">
      <c r="A309" s="90" t="s">
        <v>367</v>
      </c>
      <c r="B309" s="90"/>
      <c r="C309" s="91"/>
      <c r="D309" s="92"/>
      <c r="E309" s="3" t="s">
        <v>48</v>
      </c>
      <c r="F309" s="92"/>
      <c r="G309" s="93"/>
      <c r="H309" s="92"/>
      <c r="I309" s="92"/>
      <c r="J309" s="94"/>
      <c r="K309" s="92"/>
      <c r="L309" s="92"/>
      <c r="M309" s="131"/>
      <c r="N309" s="92"/>
      <c r="O309" s="95">
        <f>SUM(O310:O310)</f>
        <v>104541.12</v>
      </c>
      <c r="P309" s="95">
        <f>SUM(P310:P310)</f>
        <v>0</v>
      </c>
      <c r="V309" s="102"/>
    </row>
    <row r="310" spans="1:22" ht="33" x14ac:dyDescent="0.25">
      <c r="A310" s="50" t="s">
        <v>368</v>
      </c>
      <c r="B310" s="96" t="str">
        <f>IFERROR(VLOOKUP(C310,'[23]SINAPI DEZEMBRO'!$A:$F,6,FALSE),IFERROR(VLOOKUP(C310,'[23]BANCO DE DADOS'!$A$3:$F$10542,2,FALSE),""))</f>
        <v>COMPOSIÇÃO</v>
      </c>
      <c r="C310" s="97" t="s">
        <v>73</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6</v>
      </c>
      <c r="H310" s="100">
        <v>1</v>
      </c>
      <c r="I310" s="101">
        <f>IF($H310="","",IF($H310=1,$O$10,IF($H310=2,$O$11,IF($H310=3,$O$12,IF($H310=4,$O$13,IF($H310=5,$O$14,IF($H310=6,$O$15)))))))</f>
        <v>0.2908</v>
      </c>
      <c r="J310" s="6">
        <f>IFERROR(VLOOKUP(C310,'[23]SINAPI DEZEMBRO'!$A:$E,4,FALSE),IFERROR(VLOOKUP(C310,'[23]BANCO DE DADOS'!$A$3:$F$10542,5,FALSE),""))</f>
        <v>13498.24</v>
      </c>
      <c r="K310" s="7">
        <f>IF($G310="","",TRUNC((J310*I310)+J310,2))</f>
        <v>17423.52</v>
      </c>
      <c r="L310" s="101">
        <f>IF($H310="","",IF($H310=1,$P$10,IF($H310=2,$P$11,IF($H310=3,$P$12,IF($H310=4,$P$13,IF($H310=5,$P$14,IF($H310=6,$P$15)))))))</f>
        <v>0</v>
      </c>
      <c r="M310" s="130"/>
      <c r="N310" s="7">
        <f>IF($G310="","",TRUNC((M310*L310)+M310,2))</f>
        <v>0</v>
      </c>
      <c r="O310" s="7">
        <f>IF($G310="","",TRUNC(K310*G310,2))</f>
        <v>104541.12</v>
      </c>
      <c r="P310" s="7">
        <f>IF($G310="","",TRUNC(N310*G310,2))</f>
        <v>0</v>
      </c>
      <c r="Q310" s="21" t="e">
        <f>P310/P309</f>
        <v>#DIV/0!</v>
      </c>
      <c r="V310" s="102"/>
    </row>
    <row r="311" spans="1:22" x14ac:dyDescent="0.25">
      <c r="A311" s="90" t="s">
        <v>369</v>
      </c>
      <c r="B311" s="90"/>
      <c r="C311" s="91"/>
      <c r="D311" s="92"/>
      <c r="E311" s="3" t="s">
        <v>52</v>
      </c>
      <c r="F311" s="92"/>
      <c r="G311" s="93"/>
      <c r="H311" s="92"/>
      <c r="I311" s="92"/>
      <c r="J311" s="94"/>
      <c r="K311" s="92"/>
      <c r="L311" s="92"/>
      <c r="M311" s="131"/>
      <c r="N311" s="92"/>
      <c r="O311" s="95">
        <f>SUM(O312:O312)</f>
        <v>104541.12</v>
      </c>
      <c r="P311" s="95">
        <f>SUM(P312:P312)</f>
        <v>0</v>
      </c>
      <c r="V311" s="102"/>
    </row>
    <row r="312" spans="1:22" ht="33" x14ac:dyDescent="0.25">
      <c r="A312" s="50" t="s">
        <v>370</v>
      </c>
      <c r="B312" s="96" t="str">
        <f>IFERROR(VLOOKUP(C312,'[23]SINAPI DEZEMBRO'!$A:$F,6,FALSE),IFERROR(VLOOKUP(C312,'[23]BANCO DE DADOS'!$A$3:$F$10542,2,FALSE),""))</f>
        <v>COMPOSIÇÃO</v>
      </c>
      <c r="C312" s="97" t="s">
        <v>76</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6</v>
      </c>
      <c r="H312" s="100">
        <v>1</v>
      </c>
      <c r="I312" s="101">
        <f>IF($H312="","",IF($H312=1,$O$10,IF($H312=2,$O$11,IF($H312=3,$O$12,IF($H312=4,$O$13,IF($H312=5,$O$14,IF($H312=6,$O$15)))))))</f>
        <v>0.2908</v>
      </c>
      <c r="J312" s="6">
        <f>IFERROR(VLOOKUP(C312,'[23]SINAPI DEZEMBRO'!$A:$E,4,FALSE),IFERROR(VLOOKUP(C312,'[23]BANCO DE DADOS'!$A$3:$F$10542,5,FALSE),""))</f>
        <v>13498.24</v>
      </c>
      <c r="K312" s="7">
        <f>IF($G312="","",TRUNC((J312*I312)+J312,2))</f>
        <v>17423.52</v>
      </c>
      <c r="L312" s="101">
        <f>IF($H312="","",IF($H312=1,$P$10,IF($H312=2,$P$11,IF($H312=3,$P$12,IF($H312=4,$P$13,IF($H312=5,$P$14,IF($H312=6,$P$15)))))))</f>
        <v>0</v>
      </c>
      <c r="M312" s="130"/>
      <c r="N312" s="7">
        <f>IF($G312="","",TRUNC((M312*L312)+M312,2))</f>
        <v>0</v>
      </c>
      <c r="O312" s="7">
        <f>IF($G312="","",TRUNC(K312*G312,2))</f>
        <v>104541.12</v>
      </c>
      <c r="P312" s="7">
        <f>IF($G312="","",TRUNC(N312*G312,2))</f>
        <v>0</v>
      </c>
      <c r="Q312" s="21" t="e">
        <f>P312/P311</f>
        <v>#DIV/0!</v>
      </c>
      <c r="V312" s="102"/>
    </row>
    <row r="313" spans="1:22" x14ac:dyDescent="0.25">
      <c r="A313" s="90" t="s">
        <v>371</v>
      </c>
      <c r="B313" s="90"/>
      <c r="C313" s="91"/>
      <c r="D313" s="92"/>
      <c r="E313" s="3" t="s">
        <v>89</v>
      </c>
      <c r="F313" s="92"/>
      <c r="G313" s="93"/>
      <c r="H313" s="92"/>
      <c r="I313" s="92"/>
      <c r="J313" s="94"/>
      <c r="K313" s="92"/>
      <c r="L313" s="92"/>
      <c r="M313" s="131"/>
      <c r="N313" s="92"/>
      <c r="O313" s="95">
        <f>SUM(O314:O328)</f>
        <v>2688222.01</v>
      </c>
      <c r="P313" s="95">
        <f>SUM(P314:P328)</f>
        <v>0</v>
      </c>
      <c r="V313" s="102"/>
    </row>
    <row r="314" spans="1:22" x14ac:dyDescent="0.25">
      <c r="A314" s="50" t="s">
        <v>372</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29300.799999999999</v>
      </c>
      <c r="H314" s="100">
        <v>1</v>
      </c>
      <c r="I314" s="101">
        <f t="shared" ref="I314:I328" si="132">IF($H314="","",IF($H314=1,$O$10,IF($H314=2,$O$11,IF($H314=3,$O$12,IF($H314=4,$O$13,IF($H314=5,$O$14,IF($H314=6,$O$15)))))))</f>
        <v>0.2908</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30"/>
      <c r="N314" s="7">
        <f t="shared" ref="N314:N328" si="135">IF($G314="","",TRUNC((M314*L314)+M314,2))</f>
        <v>0</v>
      </c>
      <c r="O314" s="7">
        <f t="shared" ref="O314:O328" si="136">IF($G314="","",TRUNC(K314*G314,2))</f>
        <v>2930.08</v>
      </c>
      <c r="P314" s="7">
        <f t="shared" ref="P314:P328" si="137">IF($G314="","",TRUNC(N314*G314,2))</f>
        <v>0</v>
      </c>
      <c r="Q314" s="21" t="e">
        <f>P314/$P$313</f>
        <v>#DIV/0!</v>
      </c>
      <c r="V314" s="102"/>
    </row>
    <row r="315" spans="1:22" x14ac:dyDescent="0.25">
      <c r="A315" s="50" t="s">
        <v>373</v>
      </c>
      <c r="B315" s="96" t="str">
        <f>IFERROR(VLOOKUP(C315,'[23]SINAPI DEZEMBRO'!$A:$F,6,FALSE),IFERROR(VLOOKUP(C315,'[23]BANCO DE DADOS'!$A$3:$F$10542,2,FALSE),""))</f>
        <v>COMPOSIÇÃO</v>
      </c>
      <c r="C315" s="97" t="s">
        <v>96</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3742.88</v>
      </c>
      <c r="H315" s="100">
        <v>1</v>
      </c>
      <c r="I315" s="101">
        <f t="shared" si="132"/>
        <v>0.2908</v>
      </c>
      <c r="J315" s="6">
        <f>IFERROR(VLOOKUP(C315,'[23]SINAPI DEZEMBRO'!$A:$E,4,FALSE),IFERROR(VLOOKUP(C315,'[23]BANCO DE DADOS'!$A$3:$F$10542,5,FALSE),""))</f>
        <v>385.32</v>
      </c>
      <c r="K315" s="7">
        <f t="shared" si="133"/>
        <v>497.37</v>
      </c>
      <c r="L315" s="101">
        <f t="shared" si="134"/>
        <v>0</v>
      </c>
      <c r="M315" s="130"/>
      <c r="N315" s="7">
        <f t="shared" si="135"/>
        <v>0</v>
      </c>
      <c r="O315" s="7">
        <f t="shared" si="136"/>
        <v>1861596.22</v>
      </c>
      <c r="P315" s="7">
        <f t="shared" si="137"/>
        <v>0</v>
      </c>
      <c r="Q315" s="21" t="e">
        <f t="shared" ref="Q315:Q328" si="138">P315/$P$313</f>
        <v>#DIV/0!</v>
      </c>
      <c r="V315" s="102"/>
    </row>
    <row r="316" spans="1:22" ht="33" x14ac:dyDescent="0.25">
      <c r="A316" s="50" t="s">
        <v>374</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1465.04</v>
      </c>
      <c r="H316" s="100">
        <v>1</v>
      </c>
      <c r="I316" s="101">
        <f t="shared" si="132"/>
        <v>0.2908</v>
      </c>
      <c r="J316" s="6">
        <f>IFERROR(VLOOKUP(C316,'[23]SINAPI DEZEMBRO'!$A:$E,4,FALSE),IFERROR(VLOOKUP(C316,'[23]BANCO DE DADOS'!$A$3:$F$10542,5,FALSE),""))</f>
        <v>10.42</v>
      </c>
      <c r="K316" s="7">
        <f t="shared" si="133"/>
        <v>13.45</v>
      </c>
      <c r="L316" s="101">
        <f t="shared" si="134"/>
        <v>0</v>
      </c>
      <c r="M316" s="130"/>
      <c r="N316" s="7">
        <f t="shared" si="135"/>
        <v>0</v>
      </c>
      <c r="O316" s="7">
        <f t="shared" si="136"/>
        <v>19704.78</v>
      </c>
      <c r="P316" s="7">
        <f t="shared" si="137"/>
        <v>0</v>
      </c>
      <c r="Q316" s="21" t="e">
        <f t="shared" si="138"/>
        <v>#DIV/0!</v>
      </c>
      <c r="V316" s="102"/>
    </row>
    <row r="317" spans="1:22" ht="49.5" x14ac:dyDescent="0.25">
      <c r="A317" s="50" t="s">
        <v>375</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70014.259999999995</v>
      </c>
      <c r="H317" s="100">
        <v>1</v>
      </c>
      <c r="I317" s="101">
        <f t="shared" si="132"/>
        <v>0.2908</v>
      </c>
      <c r="J317" s="6">
        <f>IFERROR(VLOOKUP(C317,'[23]SINAPI DEZEMBRO'!$A:$E,4,FALSE),IFERROR(VLOOKUP(C317,'[23]BANCO DE DADOS'!$A$3:$F$10542,5,FALSE),""))</f>
        <v>0.87</v>
      </c>
      <c r="K317" s="7">
        <f t="shared" si="133"/>
        <v>1.1200000000000001</v>
      </c>
      <c r="L317" s="101">
        <f t="shared" si="134"/>
        <v>0</v>
      </c>
      <c r="M317" s="130"/>
      <c r="N317" s="7">
        <f t="shared" si="135"/>
        <v>0</v>
      </c>
      <c r="O317" s="7">
        <f t="shared" si="136"/>
        <v>78415.97</v>
      </c>
      <c r="P317" s="7">
        <f t="shared" si="137"/>
        <v>0</v>
      </c>
      <c r="Q317" s="21" t="e">
        <f t="shared" si="138"/>
        <v>#DIV/0!</v>
      </c>
      <c r="V317" s="102"/>
    </row>
    <row r="318" spans="1:22" ht="33" x14ac:dyDescent="0.25">
      <c r="A318" s="50" t="s">
        <v>376</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7779.36</v>
      </c>
      <c r="H318" s="100">
        <v>1</v>
      </c>
      <c r="I318" s="101">
        <f t="shared" si="132"/>
        <v>0.2908</v>
      </c>
      <c r="J318" s="6">
        <f>IFERROR(VLOOKUP(C318,'[23]SINAPI DEZEMBRO'!$A:$E,4,FALSE),IFERROR(VLOOKUP(C318,'[23]BANCO DE DADOS'!$A$3:$F$10542,5,FALSE),""))</f>
        <v>2.16</v>
      </c>
      <c r="K318" s="7">
        <f t="shared" si="133"/>
        <v>2.78</v>
      </c>
      <c r="L318" s="101">
        <f t="shared" si="134"/>
        <v>0</v>
      </c>
      <c r="M318" s="130"/>
      <c r="N318" s="7">
        <f t="shared" si="135"/>
        <v>0</v>
      </c>
      <c r="O318" s="7">
        <f t="shared" si="136"/>
        <v>21626.62</v>
      </c>
      <c r="P318" s="7">
        <f t="shared" si="137"/>
        <v>0</v>
      </c>
      <c r="Q318" s="21" t="e">
        <f t="shared" si="138"/>
        <v>#DIV/0!</v>
      </c>
      <c r="V318" s="102"/>
    </row>
    <row r="319" spans="1:22" ht="49.5" customHeight="1" x14ac:dyDescent="0.25">
      <c r="A319" s="50" t="s">
        <v>377</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700.14</v>
      </c>
      <c r="H319" s="100">
        <v>1</v>
      </c>
      <c r="I319" s="101">
        <f t="shared" si="132"/>
        <v>0.2908</v>
      </c>
      <c r="J319" s="6">
        <f>IFERROR(VLOOKUP(C319,'[23]SINAPI DEZEMBRO'!$A:$E,4,FALSE),IFERROR(VLOOKUP(C319,'[23]BANCO DE DADOS'!$A$3:$F$10542,5,FALSE),""))</f>
        <v>0.74</v>
      </c>
      <c r="K319" s="7">
        <f t="shared" si="133"/>
        <v>0.95</v>
      </c>
      <c r="L319" s="101">
        <f t="shared" si="134"/>
        <v>0</v>
      </c>
      <c r="M319" s="130"/>
      <c r="N319" s="7">
        <f t="shared" si="135"/>
        <v>0</v>
      </c>
      <c r="O319" s="7">
        <f t="shared" si="136"/>
        <v>665.13</v>
      </c>
      <c r="P319" s="7">
        <f t="shared" si="137"/>
        <v>0</v>
      </c>
      <c r="Q319" s="21" t="e">
        <f t="shared" si="138"/>
        <v>#DIV/0!</v>
      </c>
      <c r="V319" s="102"/>
    </row>
    <row r="320" spans="1:22" x14ac:dyDescent="0.25">
      <c r="A320" s="50" t="s">
        <v>378</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29300.799999999999</v>
      </c>
      <c r="H320" s="100">
        <v>1</v>
      </c>
      <c r="I320" s="101">
        <f t="shared" si="132"/>
        <v>0.2908</v>
      </c>
      <c r="J320" s="6">
        <f>IFERROR(VLOOKUP(C320,'[23]SINAPI DEZEMBRO'!$A:$E,4,FALSE),IFERROR(VLOOKUP(C320,'[23]BANCO DE DADOS'!$A$3:$F$10542,5,FALSE),""))</f>
        <v>1.72</v>
      </c>
      <c r="K320" s="7">
        <f t="shared" si="133"/>
        <v>2.2200000000000002</v>
      </c>
      <c r="L320" s="101">
        <f t="shared" si="134"/>
        <v>0</v>
      </c>
      <c r="M320" s="130"/>
      <c r="N320" s="7">
        <f t="shared" si="135"/>
        <v>0</v>
      </c>
      <c r="O320" s="7">
        <f t="shared" si="136"/>
        <v>65047.77</v>
      </c>
      <c r="P320" s="7">
        <f t="shared" si="137"/>
        <v>0</v>
      </c>
      <c r="Q320" s="21" t="e">
        <f t="shared" si="138"/>
        <v>#DIV/0!</v>
      </c>
      <c r="V320" s="102"/>
    </row>
    <row r="321" spans="1:22" ht="49.5" x14ac:dyDescent="0.25">
      <c r="A321" s="50" t="s">
        <v>379</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8790.24</v>
      </c>
      <c r="H321" s="100">
        <v>1</v>
      </c>
      <c r="I321" s="101">
        <f t="shared" si="132"/>
        <v>0.2908</v>
      </c>
      <c r="J321" s="6">
        <f>IFERROR(VLOOKUP(C321,'[23]SINAPI DEZEMBRO'!$A:$E,4,FALSE),IFERROR(VLOOKUP(C321,'[23]BANCO DE DADOS'!$A$3:$F$10542,5,FALSE),""))</f>
        <v>7.6</v>
      </c>
      <c r="K321" s="7">
        <f t="shared" si="133"/>
        <v>9.81</v>
      </c>
      <c r="L321" s="101">
        <f t="shared" si="134"/>
        <v>0</v>
      </c>
      <c r="M321" s="130"/>
      <c r="N321" s="7">
        <f t="shared" si="135"/>
        <v>0</v>
      </c>
      <c r="O321" s="7">
        <f t="shared" si="136"/>
        <v>86232.25</v>
      </c>
      <c r="P321" s="7">
        <f t="shared" si="137"/>
        <v>0</v>
      </c>
      <c r="Q321" s="21" t="e">
        <f t="shared" si="138"/>
        <v>#DIV/0!</v>
      </c>
      <c r="V321" s="102"/>
    </row>
    <row r="322" spans="1:22" ht="33" x14ac:dyDescent="0.25">
      <c r="A322" s="50" t="s">
        <v>380</v>
      </c>
      <c r="B322" s="96" t="str">
        <f>IFERROR(VLOOKUP(C322,'[23]SINAPI DEZEMBRO'!$A:$F,6,FALSE),IFERROR(VLOOKUP(C322,'[23]BANCO DE DADOS'!$A$3:$F$10542,2,FALSE),""))</f>
        <v>COMPOSIÇÃO</v>
      </c>
      <c r="C322" s="97" t="s">
        <v>103</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13.18</v>
      </c>
      <c r="H322" s="100">
        <v>2</v>
      </c>
      <c r="I322" s="101">
        <f t="shared" si="132"/>
        <v>0.21759999999999999</v>
      </c>
      <c r="J322" s="6">
        <f>IFERROR(VLOOKUP(C322,'[23]SINAPI DEZEMBRO'!$A:$E,4,FALSE),IFERROR(VLOOKUP(C322,'[23]BANCO DE DADOS'!$A$3:$F$10542,5,FALSE),""))</f>
        <v>478.86</v>
      </c>
      <c r="K322" s="7">
        <f t="shared" si="133"/>
        <v>583.04999999999995</v>
      </c>
      <c r="L322" s="101">
        <f t="shared" si="134"/>
        <v>0</v>
      </c>
      <c r="M322" s="130"/>
      <c r="N322" s="7">
        <f t="shared" si="135"/>
        <v>0</v>
      </c>
      <c r="O322" s="7">
        <f t="shared" si="136"/>
        <v>7684.59</v>
      </c>
      <c r="P322" s="7">
        <f t="shared" si="137"/>
        <v>0</v>
      </c>
      <c r="Q322" s="21" t="e">
        <f t="shared" si="138"/>
        <v>#DIV/0!</v>
      </c>
      <c r="V322" s="102"/>
    </row>
    <row r="323" spans="1:22" ht="33" x14ac:dyDescent="0.25">
      <c r="A323" s="50" t="s">
        <v>381</v>
      </c>
      <c r="B323" s="96" t="str">
        <f>IFERROR(VLOOKUP(C323,'[23]SINAPI DEZEMBRO'!$A:$F,6,FALSE),IFERROR(VLOOKUP(C323,'[23]BANCO DE DADOS'!$A$3:$F$10542,2,FALSE),""))</f>
        <v>COMPOSIÇÃO</v>
      </c>
      <c r="C323" s="97" t="s">
        <v>107</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236.55</v>
      </c>
      <c r="H323" s="100">
        <v>2</v>
      </c>
      <c r="I323" s="101">
        <f t="shared" si="132"/>
        <v>0.21759999999999999</v>
      </c>
      <c r="J323" s="6">
        <f>IFERROR(VLOOKUP(C323,'[23]SINAPI DEZEMBRO'!$A:$E,4,FALSE),IFERROR(VLOOKUP(C323,'[23]BANCO DE DADOS'!$A$3:$F$10542,5,FALSE),""))</f>
        <v>478.86</v>
      </c>
      <c r="K323" s="7">
        <f t="shared" si="133"/>
        <v>583.04999999999995</v>
      </c>
      <c r="L323" s="101">
        <f t="shared" si="134"/>
        <v>0</v>
      </c>
      <c r="M323" s="130"/>
      <c r="N323" s="7">
        <f t="shared" si="135"/>
        <v>0</v>
      </c>
      <c r="O323" s="7">
        <f t="shared" si="136"/>
        <v>137920.47</v>
      </c>
      <c r="P323" s="7">
        <f t="shared" si="137"/>
        <v>0</v>
      </c>
      <c r="Q323" s="21" t="e">
        <f t="shared" si="138"/>
        <v>#DIV/0!</v>
      </c>
      <c r="V323" s="102"/>
    </row>
    <row r="324" spans="1:22" ht="49.5" x14ac:dyDescent="0.25">
      <c r="A324" s="50" t="s">
        <v>382</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439.51</v>
      </c>
      <c r="H324" s="100">
        <v>1</v>
      </c>
      <c r="I324" s="101">
        <f t="shared" si="132"/>
        <v>0.2908</v>
      </c>
      <c r="J324" s="6">
        <f>IFERROR(VLOOKUP(C324,'[23]SINAPI DEZEMBRO'!$A:$E,4,FALSE),IFERROR(VLOOKUP(C324,'[23]BANCO DE DADOS'!$A$3:$F$10542,5,FALSE),""))</f>
        <v>174.98</v>
      </c>
      <c r="K324" s="7">
        <f t="shared" si="133"/>
        <v>225.86</v>
      </c>
      <c r="L324" s="101">
        <f t="shared" si="134"/>
        <v>0</v>
      </c>
      <c r="M324" s="130"/>
      <c r="N324" s="7">
        <f t="shared" si="135"/>
        <v>0</v>
      </c>
      <c r="O324" s="7">
        <f t="shared" si="136"/>
        <v>99267.72</v>
      </c>
      <c r="P324" s="7">
        <f t="shared" si="137"/>
        <v>0</v>
      </c>
      <c r="Q324" s="21" t="e">
        <f t="shared" si="138"/>
        <v>#DIV/0!</v>
      </c>
      <c r="V324" s="102"/>
    </row>
    <row r="325" spans="1:22" ht="49.5" x14ac:dyDescent="0.25">
      <c r="A325" s="50" t="s">
        <v>383</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879.02</v>
      </c>
      <c r="H325" s="100">
        <v>1</v>
      </c>
      <c r="I325" s="101">
        <f t="shared" si="132"/>
        <v>0.2908</v>
      </c>
      <c r="J325" s="6">
        <f>IFERROR(VLOOKUP(C325,'[23]SINAPI DEZEMBRO'!$A:$E,4,FALSE),IFERROR(VLOOKUP(C325,'[23]BANCO DE DADOS'!$A$3:$F$10542,5,FALSE),""))</f>
        <v>8.4700000000000006</v>
      </c>
      <c r="K325" s="7">
        <f t="shared" si="133"/>
        <v>10.93</v>
      </c>
      <c r="L325" s="101">
        <f t="shared" si="134"/>
        <v>0</v>
      </c>
      <c r="M325" s="130"/>
      <c r="N325" s="7">
        <f t="shared" si="135"/>
        <v>0</v>
      </c>
      <c r="O325" s="7">
        <f t="shared" si="136"/>
        <v>9607.68</v>
      </c>
      <c r="P325" s="7">
        <f t="shared" si="137"/>
        <v>0</v>
      </c>
      <c r="Q325" s="21" t="e">
        <f t="shared" si="138"/>
        <v>#DIV/0!</v>
      </c>
      <c r="V325" s="102"/>
    </row>
    <row r="326" spans="1:22" ht="49.5" x14ac:dyDescent="0.25">
      <c r="A326" s="50" t="s">
        <v>384</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132630.93</v>
      </c>
      <c r="H326" s="100">
        <v>1</v>
      </c>
      <c r="I326" s="101">
        <f t="shared" si="132"/>
        <v>0.2908</v>
      </c>
      <c r="J326" s="6">
        <f>IFERROR(VLOOKUP(C326,'[23]SINAPI DEZEMBRO'!$A:$E,4,FALSE),IFERROR(VLOOKUP(C326,'[23]BANCO DE DADOS'!$A$3:$F$10542,5,FALSE),""))</f>
        <v>0.87</v>
      </c>
      <c r="K326" s="7">
        <f t="shared" si="133"/>
        <v>1.1200000000000001</v>
      </c>
      <c r="L326" s="101">
        <f t="shared" si="134"/>
        <v>0</v>
      </c>
      <c r="M326" s="130"/>
      <c r="N326" s="7">
        <f t="shared" si="135"/>
        <v>0</v>
      </c>
      <c r="O326" s="7">
        <f t="shared" si="136"/>
        <v>148546.64000000001</v>
      </c>
      <c r="P326" s="7">
        <f t="shared" si="137"/>
        <v>0</v>
      </c>
      <c r="Q326" s="21" t="e">
        <f t="shared" si="138"/>
        <v>#DIV/0!</v>
      </c>
      <c r="V326" s="102"/>
    </row>
    <row r="327" spans="1:22" ht="33" x14ac:dyDescent="0.25">
      <c r="A327" s="50" t="s">
        <v>385</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14736.76</v>
      </c>
      <c r="H327" s="100">
        <v>1</v>
      </c>
      <c r="I327" s="101">
        <f t="shared" si="132"/>
        <v>0.2908</v>
      </c>
      <c r="J327" s="6">
        <f>IFERROR(VLOOKUP(C327,'[23]SINAPI DEZEMBRO'!$A:$E,4,FALSE),IFERROR(VLOOKUP(C327,'[23]BANCO DE DADOS'!$A$3:$F$10542,5,FALSE),""))</f>
        <v>2.16</v>
      </c>
      <c r="K327" s="7">
        <f t="shared" si="133"/>
        <v>2.78</v>
      </c>
      <c r="L327" s="101">
        <f t="shared" si="134"/>
        <v>0</v>
      </c>
      <c r="M327" s="130"/>
      <c r="N327" s="7">
        <f t="shared" si="135"/>
        <v>0</v>
      </c>
      <c r="O327" s="7">
        <f t="shared" si="136"/>
        <v>40968.19</v>
      </c>
      <c r="P327" s="7">
        <f t="shared" si="137"/>
        <v>0</v>
      </c>
      <c r="Q327" s="21" t="e">
        <f t="shared" si="138"/>
        <v>#DIV/0!</v>
      </c>
      <c r="V327" s="102"/>
    </row>
    <row r="328" spans="1:22" ht="49.5" x14ac:dyDescent="0.25">
      <c r="A328" s="50" t="s">
        <v>386</v>
      </c>
      <c r="B328" s="96" t="str">
        <f>IFERROR(VLOOKUP(C328,'[23]SINAPI DEZEMBRO'!$A:$F,6,FALSE),IFERROR(VLOOKUP(C328,'[23]BANCO DE DADOS'!$A$3:$F$10542,2,FALSE),""))</f>
        <v>COTAÇÃO</v>
      </c>
      <c r="C328" s="105" t="s">
        <v>387</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1122.8599999999999</v>
      </c>
      <c r="H328" s="100">
        <v>2</v>
      </c>
      <c r="I328" s="101">
        <f t="shared" si="132"/>
        <v>0.21759999999999999</v>
      </c>
      <c r="J328" s="6">
        <f>IFERROR(VLOOKUP(C328,'[23]SINAPI DEZEMBRO'!$A:$E,4,FALSE),IFERROR(VLOOKUP(C328,'[23]BANCO DE DADOS'!$A$3:$F$10542,5,FALSE),""))</f>
        <v>79</v>
      </c>
      <c r="K328" s="7">
        <f t="shared" si="133"/>
        <v>96.19</v>
      </c>
      <c r="L328" s="101">
        <f t="shared" si="134"/>
        <v>0</v>
      </c>
      <c r="M328" s="130"/>
      <c r="N328" s="7">
        <f t="shared" si="135"/>
        <v>0</v>
      </c>
      <c r="O328" s="7">
        <f t="shared" si="136"/>
        <v>108007.9</v>
      </c>
      <c r="P328" s="7">
        <f t="shared" si="137"/>
        <v>0</v>
      </c>
      <c r="Q328" s="21" t="e">
        <f t="shared" si="138"/>
        <v>#DIV/0!</v>
      </c>
      <c r="V328" s="102"/>
    </row>
    <row r="329" spans="1:22" x14ac:dyDescent="0.25">
      <c r="A329" s="90" t="s">
        <v>388</v>
      </c>
      <c r="B329" s="90"/>
      <c r="C329" s="91"/>
      <c r="D329" s="92"/>
      <c r="E329" s="3" t="s">
        <v>145</v>
      </c>
      <c r="F329" s="92"/>
      <c r="G329" s="93"/>
      <c r="H329" s="92"/>
      <c r="I329" s="92"/>
      <c r="J329" s="94"/>
      <c r="K329" s="92"/>
      <c r="L329" s="92"/>
      <c r="M329" s="131"/>
      <c r="N329" s="92"/>
      <c r="O329" s="95">
        <f>SUM(O330:O338)</f>
        <v>211701.22</v>
      </c>
      <c r="P329" s="95">
        <f>SUM(P330:P338)</f>
        <v>0</v>
      </c>
      <c r="V329" s="102"/>
    </row>
    <row r="330" spans="1:22" ht="33" x14ac:dyDescent="0.25">
      <c r="A330" s="50" t="s">
        <v>389</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75</v>
      </c>
      <c r="H330" s="100">
        <v>1</v>
      </c>
      <c r="I330" s="101">
        <f t="shared" ref="I330:I338" si="139">IF($H330="","",IF($H330=1,$O$10,IF($H330=2,$O$11,IF($H330=3,$O$12,IF($H330=4,$O$13,IF($H330=5,$O$14,IF($H330=6,$O$15)))))))</f>
        <v>0.2908</v>
      </c>
      <c r="J330" s="6">
        <f>IFERROR(VLOOKUP(C330,'[23]SINAPI DEZEMBRO'!$A:$E,4,FALSE),IFERROR(VLOOKUP(C330,'[23]BANCO DE DADOS'!$A$3:$F$10542,5,FALSE),""))</f>
        <v>290.60000000000002</v>
      </c>
      <c r="K330" s="7">
        <f t="shared" ref="K330:K338" si="140">IF($G330="","",TRUNC((J330*I330)+J330,2))</f>
        <v>375.1</v>
      </c>
      <c r="L330" s="101">
        <f t="shared" ref="L330:L338" si="141">IF($H330="","",IF($H330=1,$P$10,IF($H330=2,$P$11,IF($H330=3,$P$12,IF($H330=4,$P$13,IF($H330=5,$P$14,IF($H330=6,$P$15)))))))</f>
        <v>0</v>
      </c>
      <c r="M330" s="130"/>
      <c r="N330" s="7">
        <f t="shared" ref="N330:N338" si="142">IF($G330="","",TRUNC((M330*L330)+M330,2))</f>
        <v>0</v>
      </c>
      <c r="O330" s="7">
        <f t="shared" ref="O330:O338" si="143">IF($G330="","",TRUNC(K330*G330,2))</f>
        <v>28132.5</v>
      </c>
      <c r="P330" s="7">
        <f t="shared" ref="P330:P338" si="144">IF($G330="","",TRUNC(N330*G330,2))</f>
        <v>0</v>
      </c>
      <c r="Q330" s="21" t="e">
        <f>P330/$P$329</f>
        <v>#DIV/0!</v>
      </c>
      <c r="V330" s="102"/>
    </row>
    <row r="331" spans="1:22" ht="33" x14ac:dyDescent="0.25">
      <c r="A331" s="50" t="s">
        <v>390</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0.2908</v>
      </c>
      <c r="J331" s="6">
        <f>IFERROR(VLOOKUP(C331,'[23]SINAPI DEZEMBRO'!$A:$E,4,FALSE),IFERROR(VLOOKUP(C331,'[23]BANCO DE DADOS'!$A$3:$F$10542,5,FALSE),""))</f>
        <v>435.57</v>
      </c>
      <c r="K331" s="7">
        <f t="shared" si="140"/>
        <v>562.23</v>
      </c>
      <c r="L331" s="101">
        <f t="shared" si="141"/>
        <v>0</v>
      </c>
      <c r="M331" s="130"/>
      <c r="N331" s="7">
        <f t="shared" si="142"/>
        <v>0</v>
      </c>
      <c r="O331" s="7">
        <f t="shared" si="143"/>
        <v>8433.4500000000007</v>
      </c>
      <c r="P331" s="7">
        <f t="shared" si="144"/>
        <v>0</v>
      </c>
      <c r="Q331" s="21" t="e">
        <f t="shared" ref="Q331:Q338" si="145">P331/$P$329</f>
        <v>#DIV/0!</v>
      </c>
      <c r="V331" s="102"/>
    </row>
    <row r="332" spans="1:22" ht="33" x14ac:dyDescent="0.25">
      <c r="A332" s="50" t="s">
        <v>391</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30</v>
      </c>
      <c r="H332" s="100">
        <v>1</v>
      </c>
      <c r="I332" s="101">
        <f t="shared" si="139"/>
        <v>0.2908</v>
      </c>
      <c r="J332" s="6">
        <f>IFERROR(VLOOKUP(C332,'[23]SINAPI DEZEMBRO'!$A:$E,4,FALSE),IFERROR(VLOOKUP(C332,'[23]BANCO DE DADOS'!$A$3:$F$10542,5,FALSE),""))</f>
        <v>290.57</v>
      </c>
      <c r="K332" s="7">
        <f t="shared" si="140"/>
        <v>375.06</v>
      </c>
      <c r="L332" s="101">
        <f t="shared" si="141"/>
        <v>0</v>
      </c>
      <c r="M332" s="130"/>
      <c r="N332" s="7">
        <f t="shared" si="142"/>
        <v>0</v>
      </c>
      <c r="O332" s="7">
        <f t="shared" si="143"/>
        <v>11251.8</v>
      </c>
      <c r="P332" s="7">
        <f t="shared" si="144"/>
        <v>0</v>
      </c>
      <c r="Q332" s="21" t="e">
        <f t="shared" si="145"/>
        <v>#DIV/0!</v>
      </c>
      <c r="V332" s="102"/>
    </row>
    <row r="333" spans="1:22" ht="49.5" x14ac:dyDescent="0.25">
      <c r="A333" s="50" t="s">
        <v>392</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105</v>
      </c>
      <c r="H333" s="100">
        <v>1</v>
      </c>
      <c r="I333" s="101">
        <f t="shared" si="139"/>
        <v>0.2908</v>
      </c>
      <c r="J333" s="6">
        <f>IFERROR(VLOOKUP(C333,'[23]SINAPI DEZEMBRO'!$A:$E,4,FALSE),IFERROR(VLOOKUP(C333,'[23]BANCO DE DADOS'!$A$3:$F$10542,5,FALSE),""))</f>
        <v>484.52</v>
      </c>
      <c r="K333" s="7">
        <f t="shared" si="140"/>
        <v>625.41</v>
      </c>
      <c r="L333" s="101">
        <f t="shared" si="141"/>
        <v>0</v>
      </c>
      <c r="M333" s="130"/>
      <c r="N333" s="7">
        <f t="shared" si="142"/>
        <v>0</v>
      </c>
      <c r="O333" s="7">
        <f t="shared" si="143"/>
        <v>65668.05</v>
      </c>
      <c r="P333" s="7">
        <f t="shared" si="144"/>
        <v>0</v>
      </c>
      <c r="Q333" s="21" t="e">
        <f t="shared" si="145"/>
        <v>#DIV/0!</v>
      </c>
      <c r="V333" s="102"/>
    </row>
    <row r="334" spans="1:22" ht="33" x14ac:dyDescent="0.25">
      <c r="A334" s="50" t="s">
        <v>393</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75</v>
      </c>
      <c r="H334" s="100">
        <v>1</v>
      </c>
      <c r="I334" s="101">
        <f t="shared" si="139"/>
        <v>0.2908</v>
      </c>
      <c r="J334" s="6">
        <f>IFERROR(VLOOKUP(C334,'[23]SINAPI DEZEMBRO'!$A:$E,4,FALSE),IFERROR(VLOOKUP(C334,'[23]BANCO DE DADOS'!$A$3:$F$10542,5,FALSE),""))</f>
        <v>290.52999999999997</v>
      </c>
      <c r="K334" s="7">
        <f t="shared" si="140"/>
        <v>375.01</v>
      </c>
      <c r="L334" s="101">
        <f t="shared" si="141"/>
        <v>0</v>
      </c>
      <c r="M334" s="130"/>
      <c r="N334" s="7">
        <f t="shared" si="142"/>
        <v>0</v>
      </c>
      <c r="O334" s="7">
        <f t="shared" si="143"/>
        <v>28125.75</v>
      </c>
      <c r="P334" s="7">
        <f t="shared" si="144"/>
        <v>0</v>
      </c>
      <c r="Q334" s="21" t="e">
        <f t="shared" si="145"/>
        <v>#DIV/0!</v>
      </c>
      <c r="V334" s="102"/>
    </row>
    <row r="335" spans="1:22" ht="33" x14ac:dyDescent="0.25">
      <c r="A335" s="50" t="s">
        <v>394</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10</v>
      </c>
      <c r="H335" s="100">
        <v>1</v>
      </c>
      <c r="I335" s="101">
        <f t="shared" si="139"/>
        <v>0.2908</v>
      </c>
      <c r="J335" s="6">
        <f>IFERROR(VLOOKUP(C335,'[23]SINAPI DEZEMBRO'!$A:$E,4,FALSE),IFERROR(VLOOKUP(C335,'[23]BANCO DE DADOS'!$A$3:$F$10542,5,FALSE),""))</f>
        <v>199.32</v>
      </c>
      <c r="K335" s="7">
        <f t="shared" si="140"/>
        <v>257.27999999999997</v>
      </c>
      <c r="L335" s="101">
        <f t="shared" si="141"/>
        <v>0</v>
      </c>
      <c r="M335" s="130"/>
      <c r="N335" s="7">
        <f t="shared" si="142"/>
        <v>0</v>
      </c>
      <c r="O335" s="7">
        <f t="shared" si="143"/>
        <v>2572.8000000000002</v>
      </c>
      <c r="P335" s="7">
        <f t="shared" si="144"/>
        <v>0</v>
      </c>
      <c r="Q335" s="21" t="e">
        <f t="shared" si="145"/>
        <v>#DIV/0!</v>
      </c>
      <c r="V335" s="102"/>
    </row>
    <row r="336" spans="1:22" ht="33" x14ac:dyDescent="0.25">
      <c r="A336" s="50" t="s">
        <v>395</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10</v>
      </c>
      <c r="H336" s="100">
        <v>1</v>
      </c>
      <c r="I336" s="101">
        <f t="shared" si="139"/>
        <v>0.2908</v>
      </c>
      <c r="J336" s="6">
        <f>IFERROR(VLOOKUP(C336,'[23]SINAPI DEZEMBRO'!$A:$E,4,FALSE),IFERROR(VLOOKUP(C336,'[23]BANCO DE DADOS'!$A$3:$F$10542,5,FALSE),""))</f>
        <v>479.01</v>
      </c>
      <c r="K336" s="7">
        <f t="shared" si="140"/>
        <v>618.29999999999995</v>
      </c>
      <c r="L336" s="101">
        <f t="shared" si="141"/>
        <v>0</v>
      </c>
      <c r="M336" s="130"/>
      <c r="N336" s="7">
        <f t="shared" si="142"/>
        <v>0</v>
      </c>
      <c r="O336" s="7">
        <f t="shared" si="143"/>
        <v>6183</v>
      </c>
      <c r="P336" s="7">
        <f t="shared" si="144"/>
        <v>0</v>
      </c>
      <c r="Q336" s="21" t="e">
        <f t="shared" si="145"/>
        <v>#DIV/0!</v>
      </c>
      <c r="V336" s="102"/>
    </row>
    <row r="337" spans="1:22" ht="66" x14ac:dyDescent="0.25">
      <c r="A337" s="50" t="s">
        <v>396</v>
      </c>
      <c r="B337" s="96" t="str">
        <f>IFERROR(VLOOKUP(C337,'[23]SINAPI DEZEMBRO'!$A:$F,6,FALSE),IFERROR(VLOOKUP(C337,'[23]BANCO DE DADOS'!$A$3:$F$10542,2,FALSE),""))</f>
        <v>COMPOSIÇÃO</v>
      </c>
      <c r="C337" s="97" t="s">
        <v>154</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26</v>
      </c>
      <c r="H337" s="100">
        <v>1</v>
      </c>
      <c r="I337" s="101">
        <f t="shared" si="139"/>
        <v>0.2908</v>
      </c>
      <c r="J337" s="6">
        <f>IFERROR(VLOOKUP(C337,'[23]SINAPI DEZEMBRO'!$A:$E,4,FALSE),IFERROR(VLOOKUP(C337,'[23]BANCO DE DADOS'!$A$3:$F$10542,5,FALSE),""))</f>
        <v>757.97</v>
      </c>
      <c r="K337" s="7">
        <f t="shared" si="140"/>
        <v>978.38</v>
      </c>
      <c r="L337" s="101">
        <f t="shared" si="141"/>
        <v>0</v>
      </c>
      <c r="M337" s="130"/>
      <c r="N337" s="7">
        <f t="shared" si="142"/>
        <v>0</v>
      </c>
      <c r="O337" s="7">
        <f t="shared" si="143"/>
        <v>25437.88</v>
      </c>
      <c r="P337" s="7">
        <f t="shared" si="144"/>
        <v>0</v>
      </c>
      <c r="Q337" s="21" t="e">
        <f t="shared" si="145"/>
        <v>#DIV/0!</v>
      </c>
      <c r="V337" s="102"/>
    </row>
    <row r="338" spans="1:22" ht="66" x14ac:dyDescent="0.25">
      <c r="A338" s="50" t="s">
        <v>397</v>
      </c>
      <c r="B338" s="96" t="str">
        <f>IFERROR(VLOOKUP(C338,'[23]SINAPI DEZEMBRO'!$A:$F,6,FALSE),IFERROR(VLOOKUP(C338,'[23]BANCO DE DADOS'!$A$3:$F$10542,2,FALSE),""))</f>
        <v>COMPOSIÇÃO</v>
      </c>
      <c r="C338" s="97" t="s">
        <v>156</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39</v>
      </c>
      <c r="H338" s="100">
        <v>1</v>
      </c>
      <c r="I338" s="101">
        <f t="shared" si="139"/>
        <v>0.2908</v>
      </c>
      <c r="J338" s="6">
        <f>IFERROR(VLOOKUP(C338,'[23]SINAPI DEZEMBRO'!$A:$E,4,FALSE),IFERROR(VLOOKUP(C338,'[23]BANCO DE DADOS'!$A$3:$F$10542,5,FALSE),""))</f>
        <v>713.06</v>
      </c>
      <c r="K338" s="7">
        <f t="shared" si="140"/>
        <v>920.41</v>
      </c>
      <c r="L338" s="101">
        <f t="shared" si="141"/>
        <v>0</v>
      </c>
      <c r="M338" s="130"/>
      <c r="N338" s="7">
        <f t="shared" si="142"/>
        <v>0</v>
      </c>
      <c r="O338" s="7">
        <f t="shared" si="143"/>
        <v>35895.99</v>
      </c>
      <c r="P338" s="7">
        <f t="shared" si="144"/>
        <v>0</v>
      </c>
      <c r="Q338" s="21" t="e">
        <f t="shared" si="145"/>
        <v>#DIV/0!</v>
      </c>
      <c r="V338" s="102"/>
    </row>
    <row r="339" spans="1:22" x14ac:dyDescent="0.25">
      <c r="A339" s="90" t="s">
        <v>398</v>
      </c>
      <c r="B339" s="90"/>
      <c r="C339" s="91"/>
      <c r="D339" s="92"/>
      <c r="E339" s="3" t="s">
        <v>158</v>
      </c>
      <c r="F339" s="92"/>
      <c r="G339" s="93"/>
      <c r="H339" s="92"/>
      <c r="I339" s="92"/>
      <c r="J339" s="94"/>
      <c r="K339" s="92"/>
      <c r="L339" s="92"/>
      <c r="M339" s="131"/>
      <c r="N339" s="92"/>
      <c r="O339" s="95">
        <f>SUM(O340:O345)</f>
        <v>326683</v>
      </c>
      <c r="P339" s="95">
        <f>SUM(P340:P345)</f>
        <v>0</v>
      </c>
      <c r="V339" s="102"/>
    </row>
    <row r="340" spans="1:22" x14ac:dyDescent="0.25">
      <c r="A340" s="50" t="s">
        <v>399</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3711.42</v>
      </c>
      <c r="H340" s="100">
        <v>1</v>
      </c>
      <c r="I340" s="101">
        <f t="shared" ref="I340:I345" si="146">IF($H340="","",IF($H340=1,$O$10,IF($H340=2,$O$11,IF($H340=3,$O$12,IF($H340=4,$O$13,IF($H340=5,$O$14,IF($H340=6,$O$15)))))))</f>
        <v>0.2908</v>
      </c>
      <c r="J340" s="6">
        <f>IFERROR(VLOOKUP(C340,'[23]SINAPI DEZEMBRO'!$A:$E,4,FALSE),IFERROR(VLOOKUP(C340,'[23]BANCO DE DADOS'!$A$3:$F$10542,5,FALSE),""))</f>
        <v>28.53</v>
      </c>
      <c r="K340" s="7">
        <f t="shared" ref="K340:K345" si="147">IF($G340="","",TRUNC((J340*I340)+J340,2))</f>
        <v>36.82</v>
      </c>
      <c r="L340" s="101">
        <f t="shared" ref="L340:L345" si="148">IF($H340="","",IF($H340=1,$P$10,IF($H340=2,$P$11,IF($H340=3,$P$12,IF($H340=4,$P$13,IF($H340=5,$P$14,IF($H340=6,$P$15)))))))</f>
        <v>0</v>
      </c>
      <c r="M340" s="130"/>
      <c r="N340" s="7">
        <f t="shared" ref="N340:N345" si="149">IF($G340="","",TRUNC((M340*L340)+M340,2))</f>
        <v>0</v>
      </c>
      <c r="O340" s="7">
        <f t="shared" ref="O340:O345" si="150">IF($G340="","",TRUNC(K340*G340,2))</f>
        <v>136654.48000000001</v>
      </c>
      <c r="P340" s="7">
        <f t="shared" ref="P340:P345" si="151">IF($G340="","",TRUNC(N340*G340,2))</f>
        <v>0</v>
      </c>
      <c r="Q340" s="21" t="e">
        <f>P340/$P$339</f>
        <v>#DIV/0!</v>
      </c>
      <c r="V340" s="102"/>
    </row>
    <row r="341" spans="1:22" ht="33" x14ac:dyDescent="0.25">
      <c r="A341" s="50" t="s">
        <v>400</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195.36</v>
      </c>
      <c r="H341" s="100">
        <v>1</v>
      </c>
      <c r="I341" s="101">
        <f t="shared" si="146"/>
        <v>0.2908</v>
      </c>
      <c r="J341" s="6">
        <f>IFERROR(VLOOKUP(C341,'[23]SINAPI DEZEMBRO'!$A:$E,4,FALSE),IFERROR(VLOOKUP(C341,'[23]BANCO DE DADOS'!$A$3:$F$10542,5,FALSE),""))</f>
        <v>150.31</v>
      </c>
      <c r="K341" s="7">
        <f t="shared" si="147"/>
        <v>194.02</v>
      </c>
      <c r="L341" s="101">
        <f t="shared" si="148"/>
        <v>0</v>
      </c>
      <c r="M341" s="130"/>
      <c r="N341" s="7">
        <f t="shared" si="149"/>
        <v>0</v>
      </c>
      <c r="O341" s="7">
        <f t="shared" si="150"/>
        <v>37903.74</v>
      </c>
      <c r="P341" s="7">
        <f t="shared" si="151"/>
        <v>0</v>
      </c>
      <c r="Q341" s="21" t="e">
        <f t="shared" ref="Q341:Q345" si="152">P341/$P$339</f>
        <v>#DIV/0!</v>
      </c>
      <c r="V341" s="102"/>
    </row>
    <row r="342" spans="1:22" ht="33" x14ac:dyDescent="0.25">
      <c r="A342" s="50" t="s">
        <v>401</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976</v>
      </c>
      <c r="H342" s="100">
        <v>1</v>
      </c>
      <c r="I342" s="101">
        <f t="shared" si="146"/>
        <v>0.2908</v>
      </c>
      <c r="J342" s="6">
        <f>IFERROR(VLOOKUP(C342,'[23]SINAPI DEZEMBRO'!$A:$E,4,FALSE),IFERROR(VLOOKUP(C342,'[23]BANCO DE DADOS'!$A$3:$F$10542,5,FALSE),""))</f>
        <v>38.31</v>
      </c>
      <c r="K342" s="7">
        <f t="shared" si="147"/>
        <v>49.45</v>
      </c>
      <c r="L342" s="101">
        <f t="shared" si="148"/>
        <v>0</v>
      </c>
      <c r="M342" s="130"/>
      <c r="N342" s="7">
        <f t="shared" si="149"/>
        <v>0</v>
      </c>
      <c r="O342" s="7">
        <f t="shared" si="150"/>
        <v>48263.199999999997</v>
      </c>
      <c r="P342" s="7">
        <f t="shared" si="151"/>
        <v>0</v>
      </c>
      <c r="Q342" s="21" t="e">
        <f t="shared" si="152"/>
        <v>#DIV/0!</v>
      </c>
      <c r="V342" s="102"/>
    </row>
    <row r="343" spans="1:22" ht="33" x14ac:dyDescent="0.25">
      <c r="A343" s="50" t="s">
        <v>402</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1465.04</v>
      </c>
      <c r="H343" s="100">
        <v>1</v>
      </c>
      <c r="I343" s="101">
        <f t="shared" si="146"/>
        <v>0.2908</v>
      </c>
      <c r="J343" s="6">
        <f>IFERROR(VLOOKUP(C343,'[23]SINAPI DEZEMBRO'!$A:$E,4,FALSE),IFERROR(VLOOKUP(C343,'[23]BANCO DE DADOS'!$A$3:$F$10542,5,FALSE),""))</f>
        <v>33.75</v>
      </c>
      <c r="K343" s="7">
        <f t="shared" si="147"/>
        <v>43.56</v>
      </c>
      <c r="L343" s="101">
        <f t="shared" si="148"/>
        <v>0</v>
      </c>
      <c r="M343" s="130"/>
      <c r="N343" s="7">
        <f t="shared" si="149"/>
        <v>0</v>
      </c>
      <c r="O343" s="7">
        <f t="shared" si="150"/>
        <v>63817.14</v>
      </c>
      <c r="P343" s="7">
        <f t="shared" si="151"/>
        <v>0</v>
      </c>
      <c r="Q343" s="21" t="e">
        <f t="shared" si="152"/>
        <v>#DIV/0!</v>
      </c>
      <c r="V343" s="102"/>
    </row>
    <row r="344" spans="1:22" x14ac:dyDescent="0.25">
      <c r="A344" s="50" t="s">
        <v>403</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9766.94</v>
      </c>
      <c r="H344" s="100">
        <v>1</v>
      </c>
      <c r="I344" s="101">
        <f t="shared" si="146"/>
        <v>0.2908</v>
      </c>
      <c r="J344" s="6">
        <f>IFERROR(VLOOKUP(C344,'[23]SINAPI DEZEMBRO'!$A:$E,4,FALSE),IFERROR(VLOOKUP(C344,'[23]BANCO DE DADOS'!$A$3:$F$10542,5,FALSE),""))</f>
        <v>1.72</v>
      </c>
      <c r="K344" s="7">
        <f t="shared" si="147"/>
        <v>2.2200000000000002</v>
      </c>
      <c r="L344" s="101">
        <f t="shared" si="148"/>
        <v>0</v>
      </c>
      <c r="M344" s="130"/>
      <c r="N344" s="7">
        <f t="shared" si="149"/>
        <v>0</v>
      </c>
      <c r="O344" s="7">
        <f t="shared" si="150"/>
        <v>21682.6</v>
      </c>
      <c r="P344" s="7">
        <f t="shared" si="151"/>
        <v>0</v>
      </c>
      <c r="Q344" s="21" t="e">
        <f t="shared" si="152"/>
        <v>#DIV/0!</v>
      </c>
      <c r="V344" s="102"/>
    </row>
    <row r="345" spans="1:22" x14ac:dyDescent="0.25">
      <c r="A345" s="50" t="s">
        <v>404</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19533.88</v>
      </c>
      <c r="H345" s="100">
        <v>1</v>
      </c>
      <c r="I345" s="101">
        <f t="shared" si="146"/>
        <v>0.2908</v>
      </c>
      <c r="J345" s="6">
        <f>IFERROR(VLOOKUP(C345,'[23]SINAPI DEZEMBRO'!$A:$E,4,FALSE),IFERROR(VLOOKUP(C345,'[23]BANCO DE DADOS'!$A$3:$F$10542,5,FALSE),""))</f>
        <v>0.73</v>
      </c>
      <c r="K345" s="7">
        <f t="shared" si="147"/>
        <v>0.94</v>
      </c>
      <c r="L345" s="101">
        <f t="shared" si="148"/>
        <v>0</v>
      </c>
      <c r="M345" s="130"/>
      <c r="N345" s="7">
        <f t="shared" si="149"/>
        <v>0</v>
      </c>
      <c r="O345" s="7">
        <f t="shared" si="150"/>
        <v>18361.84</v>
      </c>
      <c r="P345" s="7">
        <f t="shared" si="151"/>
        <v>0</v>
      </c>
      <c r="Q345" s="21" t="e">
        <f t="shared" si="152"/>
        <v>#DIV/0!</v>
      </c>
      <c r="V345" s="102"/>
    </row>
    <row r="346" spans="1:22" x14ac:dyDescent="0.25">
      <c r="A346" s="90" t="s">
        <v>405</v>
      </c>
      <c r="B346" s="90"/>
      <c r="C346" s="91"/>
      <c r="D346" s="92"/>
      <c r="E346" s="3" t="s">
        <v>164</v>
      </c>
      <c r="F346" s="92"/>
      <c r="G346" s="93"/>
      <c r="H346" s="92"/>
      <c r="I346" s="92"/>
      <c r="J346" s="94"/>
      <c r="K346" s="92"/>
      <c r="L346" s="92"/>
      <c r="M346" s="131"/>
      <c r="N346" s="92"/>
      <c r="O346" s="95">
        <f>SUM(O347:O357)</f>
        <v>278163.7</v>
      </c>
      <c r="P346" s="95">
        <f>SUM(P347:P357)</f>
        <v>0</v>
      </c>
      <c r="V346" s="102"/>
    </row>
    <row r="347" spans="1:22" x14ac:dyDescent="0.25">
      <c r="A347" s="50" t="s">
        <v>406</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7</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30"/>
      <c r="N347" s="7">
        <f t="shared" ref="N347:N357" si="156">IF($G347="","",TRUNC((M347*L347)+M347,2))</f>
        <v>0</v>
      </c>
      <c r="O347" s="7">
        <f t="shared" ref="O347:O357" si="157">IF($G347="","",TRUNC(K347*G347,2))</f>
        <v>9995.3700000000008</v>
      </c>
      <c r="P347" s="7">
        <f t="shared" ref="P347:P357" si="158">IF($G347="","",TRUNC(N347*G347,2))</f>
        <v>0</v>
      </c>
      <c r="Q347" s="21" t="e">
        <f>P347/$P$346</f>
        <v>#DIV/0!</v>
      </c>
      <c r="V347" s="102"/>
    </row>
    <row r="348" spans="1:22" ht="49.5" x14ac:dyDescent="0.25">
      <c r="A348" s="50" t="s">
        <v>407</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0.2908</v>
      </c>
      <c r="J348" s="6">
        <f>IFERROR(VLOOKUP(C348,'[23]SINAPI DEZEMBRO'!$A:$E,4,FALSE),IFERROR(VLOOKUP(C348,'[23]BANCO DE DADOS'!$A$3:$F$10542,5,FALSE),""))</f>
        <v>7.59</v>
      </c>
      <c r="K348" s="7">
        <f t="shared" si="154"/>
        <v>9.7899999999999991</v>
      </c>
      <c r="L348" s="101">
        <f t="shared" si="155"/>
        <v>0</v>
      </c>
      <c r="M348" s="130"/>
      <c r="N348" s="7">
        <f t="shared" si="156"/>
        <v>0</v>
      </c>
      <c r="O348" s="7">
        <f t="shared" si="157"/>
        <v>9476.7199999999993</v>
      </c>
      <c r="P348" s="7">
        <f t="shared" si="158"/>
        <v>0</v>
      </c>
      <c r="Q348" s="21" t="e">
        <f t="shared" ref="Q348:Q357" si="159">P348/$P$346</f>
        <v>#DIV/0!</v>
      </c>
      <c r="V348" s="102"/>
    </row>
    <row r="349" spans="1:22" ht="49.5" x14ac:dyDescent="0.25">
      <c r="A349" s="50" t="s">
        <v>408</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0.2908</v>
      </c>
      <c r="J349" s="6">
        <f>IFERROR(VLOOKUP(C349,'[23]SINAPI DEZEMBRO'!$A:$E,4,FALSE),IFERROR(VLOOKUP(C349,'[23]BANCO DE DADOS'!$A$3:$F$10542,5,FALSE),""))</f>
        <v>5.16</v>
      </c>
      <c r="K349" s="7">
        <f t="shared" si="154"/>
        <v>6.66</v>
      </c>
      <c r="L349" s="101">
        <f t="shared" si="155"/>
        <v>0</v>
      </c>
      <c r="M349" s="130"/>
      <c r="N349" s="7">
        <f t="shared" si="156"/>
        <v>0</v>
      </c>
      <c r="O349" s="7">
        <f t="shared" si="157"/>
        <v>6446.88</v>
      </c>
      <c r="P349" s="7">
        <f t="shared" si="158"/>
        <v>0</v>
      </c>
      <c r="Q349" s="21" t="e">
        <f t="shared" si="159"/>
        <v>#DIV/0!</v>
      </c>
      <c r="V349" s="102"/>
    </row>
    <row r="350" spans="1:22" ht="33" x14ac:dyDescent="0.25">
      <c r="A350" s="50" t="s">
        <v>409</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1.8</v>
      </c>
      <c r="H350" s="100">
        <v>1</v>
      </c>
      <c r="I350" s="101">
        <f t="shared" si="153"/>
        <v>0.2908</v>
      </c>
      <c r="J350" s="6">
        <f>IFERROR(VLOOKUP(C350,'[23]SINAPI DEZEMBRO'!$A:$E,4,FALSE),IFERROR(VLOOKUP(C350,'[23]BANCO DE DADOS'!$A$3:$F$10542,5,FALSE),""))</f>
        <v>100.24</v>
      </c>
      <c r="K350" s="7">
        <f t="shared" si="154"/>
        <v>129.38</v>
      </c>
      <c r="L350" s="101">
        <f t="shared" si="155"/>
        <v>0</v>
      </c>
      <c r="M350" s="130"/>
      <c r="N350" s="7">
        <f t="shared" si="156"/>
        <v>0</v>
      </c>
      <c r="O350" s="7">
        <f t="shared" si="157"/>
        <v>232.88</v>
      </c>
      <c r="P350" s="7">
        <f t="shared" si="158"/>
        <v>0</v>
      </c>
      <c r="Q350" s="21" t="e">
        <f t="shared" si="159"/>
        <v>#DIV/0!</v>
      </c>
      <c r="V350" s="102"/>
    </row>
    <row r="351" spans="1:22" ht="33" x14ac:dyDescent="0.25">
      <c r="A351" s="50" t="s">
        <v>410</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64</v>
      </c>
      <c r="H351" s="100">
        <v>1</v>
      </c>
      <c r="I351" s="101">
        <f t="shared" si="153"/>
        <v>0.2908</v>
      </c>
      <c r="J351" s="6">
        <f>IFERROR(VLOOKUP(C351,'[23]SINAPI DEZEMBRO'!$A:$E,4,FALSE),IFERROR(VLOOKUP(C351,'[23]BANCO DE DADOS'!$A$3:$F$10542,5,FALSE),""))</f>
        <v>244.47</v>
      </c>
      <c r="K351" s="7">
        <f t="shared" si="154"/>
        <v>315.56</v>
      </c>
      <c r="L351" s="101">
        <f t="shared" si="155"/>
        <v>0</v>
      </c>
      <c r="M351" s="130"/>
      <c r="N351" s="7">
        <f t="shared" si="156"/>
        <v>0</v>
      </c>
      <c r="O351" s="7">
        <f t="shared" si="157"/>
        <v>20195.84</v>
      </c>
      <c r="P351" s="7">
        <f t="shared" si="158"/>
        <v>0</v>
      </c>
      <c r="Q351" s="21" t="e">
        <f t="shared" si="159"/>
        <v>#DIV/0!</v>
      </c>
      <c r="V351" s="102"/>
    </row>
    <row r="352" spans="1:22" ht="33" x14ac:dyDescent="0.25">
      <c r="A352" s="50" t="s">
        <v>411</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51.2</v>
      </c>
      <c r="H352" s="100">
        <v>1</v>
      </c>
      <c r="I352" s="101">
        <f t="shared" si="153"/>
        <v>0.2908</v>
      </c>
      <c r="J352" s="6">
        <f>IFERROR(VLOOKUP(C352,'[23]SINAPI DEZEMBRO'!$A:$E,4,FALSE),IFERROR(VLOOKUP(C352,'[23]BANCO DE DADOS'!$A$3:$F$10542,5,FALSE),""))</f>
        <v>440.08</v>
      </c>
      <c r="K352" s="7">
        <f t="shared" si="154"/>
        <v>568.04999999999995</v>
      </c>
      <c r="L352" s="101">
        <f t="shared" si="155"/>
        <v>0</v>
      </c>
      <c r="M352" s="130"/>
      <c r="N352" s="7">
        <f t="shared" si="156"/>
        <v>0</v>
      </c>
      <c r="O352" s="7">
        <f t="shared" si="157"/>
        <v>29084.16</v>
      </c>
      <c r="P352" s="7">
        <f t="shared" si="158"/>
        <v>0</v>
      </c>
      <c r="Q352" s="21" t="e">
        <f t="shared" si="159"/>
        <v>#DIV/0!</v>
      </c>
      <c r="V352" s="102"/>
    </row>
    <row r="353" spans="1:29" ht="49.5" x14ac:dyDescent="0.25">
      <c r="A353" s="50" t="s">
        <v>412</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96</v>
      </c>
      <c r="H353" s="100">
        <v>1</v>
      </c>
      <c r="I353" s="101">
        <f t="shared" si="153"/>
        <v>0.2908</v>
      </c>
      <c r="J353" s="6">
        <f>IFERROR(VLOOKUP(C353,'[23]SINAPI DEZEMBRO'!$A:$E,4,FALSE),IFERROR(VLOOKUP(C353,'[23]BANCO DE DADOS'!$A$3:$F$10542,5,FALSE),""))</f>
        <v>1288.1199999999999</v>
      </c>
      <c r="K353" s="7">
        <f t="shared" si="154"/>
        <v>1662.7</v>
      </c>
      <c r="L353" s="101">
        <f t="shared" si="155"/>
        <v>0</v>
      </c>
      <c r="M353" s="130"/>
      <c r="N353" s="7">
        <f t="shared" si="156"/>
        <v>0</v>
      </c>
      <c r="O353" s="7">
        <f t="shared" si="157"/>
        <v>159619.20000000001</v>
      </c>
      <c r="P353" s="7">
        <f t="shared" si="158"/>
        <v>0</v>
      </c>
      <c r="Q353" s="21" t="e">
        <f t="shared" si="159"/>
        <v>#DIV/0!</v>
      </c>
      <c r="V353" s="102"/>
    </row>
    <row r="354" spans="1:29" ht="33" x14ac:dyDescent="0.25">
      <c r="A354" s="50" t="s">
        <v>413</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0.2908</v>
      </c>
      <c r="J354" s="6">
        <f>IFERROR(VLOOKUP(C354,'[23]SINAPI DEZEMBRO'!$A:$E,4,FALSE),IFERROR(VLOOKUP(C354,'[23]BANCO DE DADOS'!$A$3:$F$10542,5,FALSE),""))</f>
        <v>21.96</v>
      </c>
      <c r="K354" s="7">
        <f t="shared" si="154"/>
        <v>28.34</v>
      </c>
      <c r="L354" s="101">
        <f t="shared" si="155"/>
        <v>0</v>
      </c>
      <c r="M354" s="130"/>
      <c r="N354" s="7">
        <f t="shared" si="156"/>
        <v>0</v>
      </c>
      <c r="O354" s="7">
        <f t="shared" si="157"/>
        <v>39902.720000000001</v>
      </c>
      <c r="P354" s="7">
        <f t="shared" si="158"/>
        <v>0</v>
      </c>
      <c r="Q354" s="21" t="e">
        <f t="shared" si="159"/>
        <v>#DIV/0!</v>
      </c>
      <c r="V354" s="102"/>
    </row>
    <row r="355" spans="1:29" ht="33" x14ac:dyDescent="0.25">
      <c r="A355" s="50" t="s">
        <v>414</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0.2908</v>
      </c>
      <c r="J355" s="6">
        <f>IFERROR(VLOOKUP(C355,'[23]SINAPI DEZEMBRO'!$A:$E,4,FALSE),IFERROR(VLOOKUP(C355,'[23]BANCO DE DADOS'!$A$3:$F$10542,5,FALSE),""))</f>
        <v>0.75</v>
      </c>
      <c r="K355" s="7">
        <f t="shared" si="154"/>
        <v>0.96</v>
      </c>
      <c r="L355" s="101">
        <f t="shared" si="155"/>
        <v>0</v>
      </c>
      <c r="M355" s="130"/>
      <c r="N355" s="7">
        <f t="shared" si="156"/>
        <v>0</v>
      </c>
      <c r="O355" s="7">
        <f t="shared" si="157"/>
        <v>633.6</v>
      </c>
      <c r="P355" s="7">
        <f t="shared" si="158"/>
        <v>0</v>
      </c>
      <c r="Q355" s="21" t="e">
        <f t="shared" si="159"/>
        <v>#DIV/0!</v>
      </c>
      <c r="V355" s="102"/>
    </row>
    <row r="356" spans="1:29" ht="49.5" x14ac:dyDescent="0.25">
      <c r="A356" s="50" t="s">
        <v>415</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0.2908</v>
      </c>
      <c r="J356" s="6">
        <f>IFERROR(VLOOKUP(C356,'[23]SINAPI DEZEMBRO'!$A:$E,4,FALSE),IFERROR(VLOOKUP(C356,'[23]BANCO DE DADOS'!$A$3:$F$10542,5,FALSE),""))</f>
        <v>3.76</v>
      </c>
      <c r="K356" s="7">
        <f t="shared" si="154"/>
        <v>4.8499999999999996</v>
      </c>
      <c r="L356" s="101">
        <f t="shared" si="155"/>
        <v>0</v>
      </c>
      <c r="M356" s="130"/>
      <c r="N356" s="7">
        <f t="shared" si="156"/>
        <v>0</v>
      </c>
      <c r="O356" s="7">
        <f t="shared" si="157"/>
        <v>703.25</v>
      </c>
      <c r="P356" s="7">
        <f t="shared" si="158"/>
        <v>0</v>
      </c>
      <c r="Q356" s="21" t="e">
        <f t="shared" si="159"/>
        <v>#DIV/0!</v>
      </c>
      <c r="V356" s="102"/>
    </row>
    <row r="357" spans="1:29" ht="50.25" thickBot="1" x14ac:dyDescent="0.3">
      <c r="A357" s="50" t="s">
        <v>416</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0.2908</v>
      </c>
      <c r="J357" s="6">
        <f>IFERROR(VLOOKUP(C357,'[23]SINAPI DEZEMBRO'!$A:$E,4,FALSE),IFERROR(VLOOKUP(C357,'[23]BANCO DE DADOS'!$A$3:$F$10542,5,FALSE),""))</f>
        <v>4</v>
      </c>
      <c r="K357" s="7">
        <f t="shared" si="154"/>
        <v>5.16</v>
      </c>
      <c r="L357" s="101">
        <f t="shared" si="155"/>
        <v>0</v>
      </c>
      <c r="M357" s="130"/>
      <c r="N357" s="7">
        <f t="shared" si="156"/>
        <v>0</v>
      </c>
      <c r="O357" s="7">
        <f t="shared" si="157"/>
        <v>1873.08</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417</v>
      </c>
      <c r="O358" s="111">
        <f>SUM(O23,O31,O129,O215,O302)</f>
        <v>13330568.23</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418</v>
      </c>
      <c r="B360" s="118"/>
      <c r="C360" s="119"/>
      <c r="D360" s="119"/>
    </row>
    <row r="361" spans="1:29" x14ac:dyDescent="0.2">
      <c r="A361" s="120" t="s">
        <v>419</v>
      </c>
      <c r="B361" s="121"/>
      <c r="C361" s="122" t="s">
        <v>425</v>
      </c>
      <c r="D361" s="129"/>
    </row>
    <row r="362" spans="1:29" x14ac:dyDescent="0.2">
      <c r="A362" s="123" t="s">
        <v>420</v>
      </c>
      <c r="B362" s="127"/>
      <c r="C362" s="122" t="s">
        <v>421</v>
      </c>
      <c r="D362" s="127"/>
    </row>
    <row r="363" spans="1:29" ht="14.1" customHeight="1" x14ac:dyDescent="0.2">
      <c r="A363" s="123" t="s">
        <v>422</v>
      </c>
      <c r="B363" s="128"/>
      <c r="C363" s="125"/>
      <c r="D363" s="125"/>
    </row>
    <row r="364" spans="1:29" ht="14.1" customHeight="1" x14ac:dyDescent="0.2">
      <c r="A364" s="123" t="s">
        <v>424</v>
      </c>
      <c r="B364" s="127"/>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NqPQJhcEXh+F4cpMuYOb+04hUuvhgGVi87OtM41TNYy4cRzey0dO59gb4ccwriq4DW+TB3qtuWIQIYCvIjw4Sg==" saltValue="y/dLGSPfq83kLaxotFMUyg==" spinCount="100000" sheet="1" objects="1" scenarios="1"/>
  <autoFilter ref="A20:AC358">
    <filterColumn colId="8" showButton="0"/>
    <filterColumn colId="9" showButton="0"/>
    <filterColumn colId="11" showButton="0"/>
    <filterColumn colId="12" showButton="0"/>
    <filterColumn colId="14" showButton="0"/>
  </autoFilter>
  <mergeCells count="26">
    <mergeCell ref="A360:D360"/>
    <mergeCell ref="G20:G21"/>
    <mergeCell ref="H20:H21"/>
    <mergeCell ref="I20:K20"/>
    <mergeCell ref="L20:N20"/>
    <mergeCell ref="O20:P20"/>
    <mergeCell ref="B22:N22"/>
    <mergeCell ref="A20:A21"/>
    <mergeCell ref="B20:B21"/>
    <mergeCell ref="C20:C21"/>
    <mergeCell ref="D20:D21"/>
    <mergeCell ref="E20:E21"/>
    <mergeCell ref="F20:F21"/>
    <mergeCell ref="M15:N15"/>
    <mergeCell ref="E3:L5"/>
    <mergeCell ref="A8:D8"/>
    <mergeCell ref="L8:P8"/>
    <mergeCell ref="A9:A10"/>
    <mergeCell ref="B9:D10"/>
    <mergeCell ref="M9:N9"/>
    <mergeCell ref="M10:N10"/>
    <mergeCell ref="M11:N11"/>
    <mergeCell ref="A12:D12"/>
    <mergeCell ref="M12:N12"/>
    <mergeCell ref="M13:N13"/>
    <mergeCell ref="M14:N14"/>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2026-04-10T19:17:10Z</cp:lastPrinted>
  <dcterms:created xsi:type="dcterms:W3CDTF">2026-04-10T19:11:20Z</dcterms:created>
  <dcterms:modified xsi:type="dcterms:W3CDTF">2026-04-10T19:17:14Z</dcterms:modified>
</cp:coreProperties>
</file>