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E:\Downloads\Lote 05\"/>
    </mc:Choice>
  </mc:AlternateContent>
  <xr:revisionPtr revIDLastSave="0" documentId="13_ncr:1_{A6C4B4F1-8076-41D2-B374-16FC22155A6C}" xr6:coauthVersionLast="47" xr6:coauthVersionMax="47" xr10:uidLastSave="{00000000-0000-0000-0000-000000000000}"/>
  <bookViews>
    <workbookView xWindow="-120" yWindow="480" windowWidth="20730" windowHeight="11160" xr2:uid="{A80BF17E-6016-4BD8-B193-E146FEAFD14C}"/>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CÓDIGO'!$A$1:$P$365</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57" i="1" l="1"/>
  <c r="G357" i="1"/>
  <c r="F357" i="1"/>
  <c r="E357" i="1"/>
  <c r="D357" i="1"/>
  <c r="B357" i="1"/>
  <c r="J356" i="1"/>
  <c r="G356" i="1"/>
  <c r="F356" i="1"/>
  <c r="E356" i="1"/>
  <c r="D356" i="1"/>
  <c r="B356" i="1"/>
  <c r="J355" i="1"/>
  <c r="G355" i="1"/>
  <c r="F355" i="1"/>
  <c r="E355" i="1"/>
  <c r="D355" i="1"/>
  <c r="B355" i="1"/>
  <c r="J354" i="1"/>
  <c r="G354" i="1"/>
  <c r="F354" i="1"/>
  <c r="E354" i="1"/>
  <c r="D354" i="1"/>
  <c r="B354" i="1"/>
  <c r="J353" i="1"/>
  <c r="G353" i="1"/>
  <c r="F353" i="1"/>
  <c r="E353" i="1"/>
  <c r="D353" i="1"/>
  <c r="B353" i="1"/>
  <c r="J352" i="1"/>
  <c r="G352" i="1"/>
  <c r="F352" i="1"/>
  <c r="E352" i="1"/>
  <c r="D352" i="1"/>
  <c r="B352" i="1"/>
  <c r="J351" i="1"/>
  <c r="G351" i="1"/>
  <c r="F351" i="1"/>
  <c r="E351" i="1"/>
  <c r="D351" i="1"/>
  <c r="B351" i="1"/>
  <c r="J350" i="1"/>
  <c r="G350" i="1"/>
  <c r="F350" i="1"/>
  <c r="E350" i="1"/>
  <c r="D350" i="1"/>
  <c r="B350" i="1"/>
  <c r="J349" i="1"/>
  <c r="G349" i="1"/>
  <c r="F349" i="1"/>
  <c r="E349" i="1"/>
  <c r="D349" i="1"/>
  <c r="B349" i="1"/>
  <c r="J348" i="1"/>
  <c r="G348" i="1"/>
  <c r="F348" i="1"/>
  <c r="E348" i="1"/>
  <c r="D348" i="1"/>
  <c r="B348" i="1"/>
  <c r="J347" i="1"/>
  <c r="G347" i="1"/>
  <c r="F347" i="1"/>
  <c r="E347" i="1"/>
  <c r="D347" i="1"/>
  <c r="B347" i="1"/>
  <c r="J345" i="1"/>
  <c r="G345" i="1"/>
  <c r="F345" i="1"/>
  <c r="E345" i="1"/>
  <c r="D345" i="1"/>
  <c r="B345" i="1"/>
  <c r="J344" i="1"/>
  <c r="G344" i="1"/>
  <c r="F344" i="1"/>
  <c r="E344" i="1"/>
  <c r="D344" i="1"/>
  <c r="B344" i="1"/>
  <c r="J343" i="1"/>
  <c r="G343" i="1"/>
  <c r="F343" i="1"/>
  <c r="E343" i="1"/>
  <c r="D343" i="1"/>
  <c r="B343" i="1"/>
  <c r="J342" i="1"/>
  <c r="G342" i="1"/>
  <c r="F342" i="1"/>
  <c r="E342" i="1"/>
  <c r="D342" i="1"/>
  <c r="B342" i="1"/>
  <c r="J341" i="1"/>
  <c r="G341" i="1"/>
  <c r="F341" i="1"/>
  <c r="E341" i="1"/>
  <c r="D341" i="1"/>
  <c r="B341" i="1"/>
  <c r="J340" i="1"/>
  <c r="G340" i="1"/>
  <c r="F340" i="1"/>
  <c r="E340" i="1"/>
  <c r="D340" i="1"/>
  <c r="B340" i="1"/>
  <c r="J338" i="1"/>
  <c r="G338" i="1"/>
  <c r="F338" i="1"/>
  <c r="E338" i="1"/>
  <c r="D338" i="1"/>
  <c r="B338" i="1"/>
  <c r="J337" i="1"/>
  <c r="G337" i="1"/>
  <c r="F337" i="1"/>
  <c r="E337" i="1"/>
  <c r="D337" i="1"/>
  <c r="B337" i="1"/>
  <c r="J336" i="1"/>
  <c r="G336" i="1"/>
  <c r="F336" i="1"/>
  <c r="E336" i="1"/>
  <c r="D336" i="1"/>
  <c r="B336" i="1"/>
  <c r="J335" i="1"/>
  <c r="G335" i="1"/>
  <c r="F335" i="1"/>
  <c r="E335" i="1"/>
  <c r="D335" i="1"/>
  <c r="B335" i="1"/>
  <c r="J334" i="1"/>
  <c r="G334" i="1"/>
  <c r="F334" i="1"/>
  <c r="E334" i="1"/>
  <c r="D334" i="1"/>
  <c r="B334" i="1"/>
  <c r="J333" i="1"/>
  <c r="G333" i="1"/>
  <c r="F333" i="1"/>
  <c r="E333" i="1"/>
  <c r="D333" i="1"/>
  <c r="B333" i="1"/>
  <c r="J332" i="1"/>
  <c r="G332" i="1"/>
  <c r="F332" i="1"/>
  <c r="E332" i="1"/>
  <c r="D332" i="1"/>
  <c r="B332" i="1"/>
  <c r="J331" i="1"/>
  <c r="G331" i="1"/>
  <c r="F331" i="1"/>
  <c r="E331" i="1"/>
  <c r="D331" i="1"/>
  <c r="B331" i="1"/>
  <c r="J330" i="1"/>
  <c r="G330" i="1"/>
  <c r="F330" i="1"/>
  <c r="E330" i="1"/>
  <c r="D330" i="1"/>
  <c r="B330" i="1"/>
  <c r="J328" i="1"/>
  <c r="G328" i="1"/>
  <c r="F328" i="1"/>
  <c r="E328" i="1"/>
  <c r="D328" i="1"/>
  <c r="B328" i="1"/>
  <c r="J327" i="1"/>
  <c r="G327" i="1"/>
  <c r="F327" i="1"/>
  <c r="E327" i="1"/>
  <c r="D327" i="1"/>
  <c r="B327" i="1"/>
  <c r="J326" i="1"/>
  <c r="G326" i="1"/>
  <c r="F326" i="1"/>
  <c r="E326" i="1"/>
  <c r="D326" i="1"/>
  <c r="B326" i="1"/>
  <c r="J325" i="1"/>
  <c r="G325" i="1"/>
  <c r="F325" i="1"/>
  <c r="E325" i="1"/>
  <c r="D325" i="1"/>
  <c r="B325" i="1"/>
  <c r="J324" i="1"/>
  <c r="G324" i="1"/>
  <c r="F324" i="1"/>
  <c r="E324" i="1"/>
  <c r="D324" i="1"/>
  <c r="B324" i="1"/>
  <c r="J323" i="1"/>
  <c r="G323" i="1"/>
  <c r="F323" i="1"/>
  <c r="E323" i="1"/>
  <c r="D323" i="1"/>
  <c r="B323" i="1"/>
  <c r="J322" i="1"/>
  <c r="G322" i="1"/>
  <c r="F322" i="1"/>
  <c r="E322" i="1"/>
  <c r="D322" i="1"/>
  <c r="B322" i="1"/>
  <c r="J321" i="1"/>
  <c r="G321" i="1"/>
  <c r="F321" i="1"/>
  <c r="E321" i="1"/>
  <c r="D321" i="1"/>
  <c r="B321" i="1"/>
  <c r="J320" i="1"/>
  <c r="G320" i="1"/>
  <c r="F320" i="1"/>
  <c r="E320" i="1"/>
  <c r="D320" i="1"/>
  <c r="B320" i="1"/>
  <c r="J319" i="1"/>
  <c r="G319" i="1"/>
  <c r="F319" i="1"/>
  <c r="E319" i="1"/>
  <c r="D319" i="1"/>
  <c r="B319" i="1"/>
  <c r="J318" i="1"/>
  <c r="G318" i="1"/>
  <c r="F318" i="1"/>
  <c r="E318" i="1"/>
  <c r="D318" i="1"/>
  <c r="B318" i="1"/>
  <c r="J317" i="1"/>
  <c r="G317" i="1"/>
  <c r="F317" i="1"/>
  <c r="E317" i="1"/>
  <c r="D317" i="1"/>
  <c r="B317" i="1"/>
  <c r="J316" i="1"/>
  <c r="G316" i="1"/>
  <c r="F316" i="1"/>
  <c r="E316" i="1"/>
  <c r="D316" i="1"/>
  <c r="B316" i="1"/>
  <c r="J315" i="1"/>
  <c r="G315" i="1"/>
  <c r="F315" i="1"/>
  <c r="E315" i="1"/>
  <c r="D315" i="1"/>
  <c r="B315" i="1"/>
  <c r="J314" i="1"/>
  <c r="G314" i="1"/>
  <c r="F314" i="1"/>
  <c r="E314" i="1"/>
  <c r="D314" i="1"/>
  <c r="B314" i="1"/>
  <c r="J312" i="1"/>
  <c r="G312" i="1"/>
  <c r="F312" i="1"/>
  <c r="E312" i="1"/>
  <c r="D312" i="1"/>
  <c r="B312" i="1"/>
  <c r="J310" i="1"/>
  <c r="G310" i="1"/>
  <c r="F310" i="1"/>
  <c r="E310" i="1"/>
  <c r="D310" i="1"/>
  <c r="B310" i="1"/>
  <c r="J308" i="1"/>
  <c r="G308" i="1"/>
  <c r="F308" i="1"/>
  <c r="E308" i="1"/>
  <c r="D308" i="1"/>
  <c r="B308" i="1"/>
  <c r="J307" i="1"/>
  <c r="G307" i="1"/>
  <c r="F307" i="1"/>
  <c r="E307" i="1"/>
  <c r="D307" i="1"/>
  <c r="B307" i="1"/>
  <c r="J306" i="1"/>
  <c r="G306" i="1"/>
  <c r="F306" i="1"/>
  <c r="E306" i="1"/>
  <c r="D306" i="1"/>
  <c r="B306" i="1"/>
  <c r="J304" i="1"/>
  <c r="G304" i="1"/>
  <c r="F304" i="1"/>
  <c r="E304" i="1"/>
  <c r="D304" i="1"/>
  <c r="B304" i="1"/>
  <c r="J301" i="1"/>
  <c r="G301" i="1"/>
  <c r="F301" i="1"/>
  <c r="E301" i="1"/>
  <c r="D301" i="1"/>
  <c r="B301" i="1"/>
  <c r="J300" i="1"/>
  <c r="G300" i="1"/>
  <c r="F300" i="1"/>
  <c r="E300" i="1"/>
  <c r="D300" i="1"/>
  <c r="B300" i="1"/>
  <c r="J299" i="1"/>
  <c r="G299" i="1"/>
  <c r="F299" i="1"/>
  <c r="E299" i="1"/>
  <c r="D299" i="1"/>
  <c r="B299" i="1"/>
  <c r="J298" i="1"/>
  <c r="G298" i="1"/>
  <c r="F298" i="1"/>
  <c r="E298" i="1"/>
  <c r="D298" i="1"/>
  <c r="B298" i="1"/>
  <c r="J297" i="1"/>
  <c r="G297" i="1"/>
  <c r="F297" i="1"/>
  <c r="E297" i="1"/>
  <c r="D297" i="1"/>
  <c r="B297" i="1"/>
  <c r="J296" i="1"/>
  <c r="G296" i="1"/>
  <c r="F296" i="1"/>
  <c r="E296" i="1"/>
  <c r="D296" i="1"/>
  <c r="B296" i="1"/>
  <c r="J295" i="1"/>
  <c r="G295" i="1"/>
  <c r="F295" i="1"/>
  <c r="E295" i="1"/>
  <c r="D295" i="1"/>
  <c r="B295" i="1"/>
  <c r="J294" i="1"/>
  <c r="G294" i="1"/>
  <c r="F294" i="1"/>
  <c r="E294" i="1"/>
  <c r="D294" i="1"/>
  <c r="B294" i="1"/>
  <c r="J293" i="1"/>
  <c r="G293" i="1"/>
  <c r="F293" i="1"/>
  <c r="E293" i="1"/>
  <c r="D293" i="1"/>
  <c r="B293" i="1"/>
  <c r="J292" i="1"/>
  <c r="G292" i="1"/>
  <c r="F292" i="1"/>
  <c r="E292" i="1"/>
  <c r="D292" i="1"/>
  <c r="B292" i="1"/>
  <c r="J291" i="1"/>
  <c r="G291" i="1"/>
  <c r="F291" i="1"/>
  <c r="E291" i="1"/>
  <c r="D291" i="1"/>
  <c r="B291" i="1"/>
  <c r="J290" i="1"/>
  <c r="G290" i="1"/>
  <c r="F290" i="1"/>
  <c r="E290" i="1"/>
  <c r="D290" i="1"/>
  <c r="B290" i="1"/>
  <c r="J288" i="1"/>
  <c r="G288" i="1"/>
  <c r="F288" i="1"/>
  <c r="E288" i="1"/>
  <c r="D288" i="1"/>
  <c r="B288" i="1"/>
  <c r="J287" i="1"/>
  <c r="G287" i="1"/>
  <c r="F287" i="1"/>
  <c r="E287" i="1"/>
  <c r="D287" i="1"/>
  <c r="B287" i="1"/>
  <c r="J286" i="1"/>
  <c r="G286" i="1"/>
  <c r="F286" i="1"/>
  <c r="E286" i="1"/>
  <c r="D286" i="1"/>
  <c r="B286" i="1"/>
  <c r="J285" i="1"/>
  <c r="G285" i="1"/>
  <c r="F285" i="1"/>
  <c r="E285" i="1"/>
  <c r="D285" i="1"/>
  <c r="B285" i="1"/>
  <c r="J284" i="1"/>
  <c r="G284" i="1"/>
  <c r="F284" i="1"/>
  <c r="E284" i="1"/>
  <c r="D284" i="1"/>
  <c r="B284" i="1"/>
  <c r="J283" i="1"/>
  <c r="G283" i="1"/>
  <c r="F283" i="1"/>
  <c r="E283" i="1"/>
  <c r="D283" i="1"/>
  <c r="B283" i="1"/>
  <c r="J282" i="1"/>
  <c r="G282" i="1"/>
  <c r="F282" i="1"/>
  <c r="E282" i="1"/>
  <c r="D282" i="1"/>
  <c r="B282" i="1"/>
  <c r="J281" i="1"/>
  <c r="G281" i="1"/>
  <c r="F281" i="1"/>
  <c r="E281" i="1"/>
  <c r="D281" i="1"/>
  <c r="B281" i="1"/>
  <c r="J280" i="1"/>
  <c r="G280" i="1"/>
  <c r="F280" i="1"/>
  <c r="E280" i="1"/>
  <c r="D280" i="1"/>
  <c r="B280" i="1"/>
  <c r="J278" i="1"/>
  <c r="G278" i="1"/>
  <c r="F278" i="1"/>
  <c r="E278" i="1"/>
  <c r="D278" i="1"/>
  <c r="B278" i="1"/>
  <c r="J277" i="1"/>
  <c r="G277" i="1"/>
  <c r="F277" i="1"/>
  <c r="E277" i="1"/>
  <c r="D277" i="1"/>
  <c r="B277" i="1"/>
  <c r="J276" i="1"/>
  <c r="G276" i="1"/>
  <c r="F276" i="1"/>
  <c r="E276" i="1"/>
  <c r="D276" i="1"/>
  <c r="B276" i="1"/>
  <c r="J275" i="1"/>
  <c r="G275" i="1"/>
  <c r="F275" i="1"/>
  <c r="E275" i="1"/>
  <c r="D275" i="1"/>
  <c r="B275" i="1"/>
  <c r="J274" i="1"/>
  <c r="G274" i="1"/>
  <c r="F274" i="1"/>
  <c r="E274" i="1"/>
  <c r="D274" i="1"/>
  <c r="B274" i="1"/>
  <c r="J273" i="1"/>
  <c r="G273" i="1"/>
  <c r="F273" i="1"/>
  <c r="E273" i="1"/>
  <c r="D273" i="1"/>
  <c r="B273" i="1"/>
  <c r="J272" i="1"/>
  <c r="G272" i="1"/>
  <c r="F272" i="1"/>
  <c r="E272" i="1"/>
  <c r="D272" i="1"/>
  <c r="B272" i="1"/>
  <c r="J271" i="1"/>
  <c r="G271" i="1"/>
  <c r="F271" i="1"/>
  <c r="E271" i="1"/>
  <c r="D271" i="1"/>
  <c r="B271" i="1"/>
  <c r="J270" i="1"/>
  <c r="G270" i="1"/>
  <c r="F270" i="1"/>
  <c r="E270" i="1"/>
  <c r="D270" i="1"/>
  <c r="B270" i="1"/>
  <c r="J269" i="1"/>
  <c r="G269" i="1"/>
  <c r="F269" i="1"/>
  <c r="E269" i="1"/>
  <c r="D269" i="1"/>
  <c r="B269" i="1"/>
  <c r="J268" i="1"/>
  <c r="G268" i="1"/>
  <c r="F268" i="1"/>
  <c r="E268" i="1"/>
  <c r="D268" i="1"/>
  <c r="B268" i="1"/>
  <c r="J267" i="1"/>
  <c r="G267" i="1"/>
  <c r="F267" i="1"/>
  <c r="E267" i="1"/>
  <c r="D267" i="1"/>
  <c r="B267" i="1"/>
  <c r="J266" i="1"/>
  <c r="G266" i="1"/>
  <c r="F266" i="1"/>
  <c r="E266" i="1"/>
  <c r="D266" i="1"/>
  <c r="B266" i="1"/>
  <c r="J265" i="1"/>
  <c r="G265" i="1"/>
  <c r="F265" i="1"/>
  <c r="E265" i="1"/>
  <c r="D265" i="1"/>
  <c r="B265" i="1"/>
  <c r="J264" i="1"/>
  <c r="G264" i="1"/>
  <c r="F264" i="1"/>
  <c r="E264" i="1"/>
  <c r="D264" i="1"/>
  <c r="B264" i="1"/>
  <c r="J263" i="1"/>
  <c r="G263" i="1"/>
  <c r="F263" i="1"/>
  <c r="E263" i="1"/>
  <c r="D263" i="1"/>
  <c r="B263" i="1"/>
  <c r="J261" i="1"/>
  <c r="G261" i="1"/>
  <c r="F261" i="1"/>
  <c r="E261" i="1"/>
  <c r="D261" i="1"/>
  <c r="B261" i="1"/>
  <c r="J260" i="1"/>
  <c r="G260" i="1"/>
  <c r="F260" i="1"/>
  <c r="E260" i="1"/>
  <c r="D260" i="1"/>
  <c r="B260" i="1"/>
  <c r="J259" i="1"/>
  <c r="G259" i="1"/>
  <c r="F259" i="1"/>
  <c r="E259" i="1"/>
  <c r="D259" i="1"/>
  <c r="B259" i="1"/>
  <c r="J258" i="1"/>
  <c r="G258" i="1"/>
  <c r="F258" i="1"/>
  <c r="E258" i="1"/>
  <c r="D258" i="1"/>
  <c r="B258" i="1"/>
  <c r="J257" i="1"/>
  <c r="G257" i="1"/>
  <c r="F257" i="1"/>
  <c r="E257" i="1"/>
  <c r="D257" i="1"/>
  <c r="B257" i="1"/>
  <c r="J256" i="1"/>
  <c r="G256" i="1"/>
  <c r="F256" i="1"/>
  <c r="E256" i="1"/>
  <c r="D256" i="1"/>
  <c r="B256" i="1"/>
  <c r="J255" i="1"/>
  <c r="G255" i="1"/>
  <c r="F255" i="1"/>
  <c r="E255" i="1"/>
  <c r="D255" i="1"/>
  <c r="B255" i="1"/>
  <c r="J254" i="1"/>
  <c r="G254" i="1"/>
  <c r="F254" i="1"/>
  <c r="E254" i="1"/>
  <c r="D254" i="1"/>
  <c r="B254" i="1"/>
  <c r="J252" i="1"/>
  <c r="G252" i="1"/>
  <c r="F252" i="1"/>
  <c r="E252" i="1"/>
  <c r="D252" i="1"/>
  <c r="B252" i="1"/>
  <c r="J251" i="1"/>
  <c r="G251" i="1"/>
  <c r="F251" i="1"/>
  <c r="E251" i="1"/>
  <c r="D251" i="1"/>
  <c r="B251" i="1"/>
  <c r="J250" i="1"/>
  <c r="G250" i="1"/>
  <c r="F250" i="1"/>
  <c r="E250" i="1"/>
  <c r="D250" i="1"/>
  <c r="B250" i="1"/>
  <c r="J249" i="1"/>
  <c r="G249" i="1"/>
  <c r="F249" i="1"/>
  <c r="E249" i="1"/>
  <c r="D249" i="1"/>
  <c r="B249" i="1"/>
  <c r="J248" i="1"/>
  <c r="G248" i="1"/>
  <c r="F248" i="1"/>
  <c r="E248" i="1"/>
  <c r="D248" i="1"/>
  <c r="B248" i="1"/>
  <c r="J247" i="1"/>
  <c r="G247" i="1"/>
  <c r="F247" i="1"/>
  <c r="E247" i="1"/>
  <c r="D247" i="1"/>
  <c r="B247" i="1"/>
  <c r="J246" i="1"/>
  <c r="G246" i="1"/>
  <c r="F246" i="1"/>
  <c r="E246" i="1"/>
  <c r="D246" i="1"/>
  <c r="B246" i="1"/>
  <c r="J245" i="1"/>
  <c r="G245" i="1"/>
  <c r="F245" i="1"/>
  <c r="E245" i="1"/>
  <c r="D245" i="1"/>
  <c r="B245" i="1"/>
  <c r="J244" i="1"/>
  <c r="G244" i="1"/>
  <c r="F244" i="1"/>
  <c r="E244" i="1"/>
  <c r="D244" i="1"/>
  <c r="B244" i="1"/>
  <c r="J243" i="1"/>
  <c r="G243" i="1"/>
  <c r="F243" i="1"/>
  <c r="E243" i="1"/>
  <c r="D243" i="1"/>
  <c r="B243" i="1"/>
  <c r="J242" i="1"/>
  <c r="G242" i="1"/>
  <c r="F242" i="1"/>
  <c r="E242" i="1"/>
  <c r="D242" i="1"/>
  <c r="B242" i="1"/>
  <c r="J241" i="1"/>
  <c r="G241" i="1"/>
  <c r="F241" i="1"/>
  <c r="E241" i="1"/>
  <c r="D241" i="1"/>
  <c r="B241" i="1"/>
  <c r="J240" i="1"/>
  <c r="G240" i="1"/>
  <c r="F240" i="1"/>
  <c r="E240" i="1"/>
  <c r="D240" i="1"/>
  <c r="B240" i="1"/>
  <c r="J239" i="1"/>
  <c r="G239" i="1"/>
  <c r="F239" i="1"/>
  <c r="E239" i="1"/>
  <c r="D239" i="1"/>
  <c r="B239" i="1"/>
  <c r="J238" i="1"/>
  <c r="G238" i="1"/>
  <c r="F238" i="1"/>
  <c r="E238" i="1"/>
  <c r="D238" i="1"/>
  <c r="B238" i="1"/>
  <c r="J236" i="1"/>
  <c r="G236" i="1"/>
  <c r="F236" i="1"/>
  <c r="E236" i="1"/>
  <c r="D236" i="1"/>
  <c r="B236" i="1"/>
  <c r="J235" i="1"/>
  <c r="G235" i="1"/>
  <c r="F235" i="1"/>
  <c r="E235" i="1"/>
  <c r="D235" i="1"/>
  <c r="B235" i="1"/>
  <c r="J234" i="1"/>
  <c r="G234" i="1"/>
  <c r="F234" i="1"/>
  <c r="E234" i="1"/>
  <c r="D234" i="1"/>
  <c r="B234" i="1"/>
  <c r="J233" i="1"/>
  <c r="G233" i="1"/>
  <c r="F233" i="1"/>
  <c r="E233" i="1"/>
  <c r="D233" i="1"/>
  <c r="B233" i="1"/>
  <c r="J232" i="1"/>
  <c r="G232" i="1"/>
  <c r="F232" i="1"/>
  <c r="E232" i="1"/>
  <c r="D232" i="1"/>
  <c r="B232" i="1"/>
  <c r="J231" i="1"/>
  <c r="G231" i="1"/>
  <c r="F231" i="1"/>
  <c r="E231" i="1"/>
  <c r="D231" i="1"/>
  <c r="B231" i="1"/>
  <c r="J230" i="1"/>
  <c r="G230" i="1"/>
  <c r="F230" i="1"/>
  <c r="E230" i="1"/>
  <c r="D230" i="1"/>
  <c r="B230" i="1"/>
  <c r="J229" i="1"/>
  <c r="G229" i="1"/>
  <c r="F229" i="1"/>
  <c r="E229" i="1"/>
  <c r="D229" i="1"/>
  <c r="B229" i="1"/>
  <c r="J227" i="1"/>
  <c r="G227" i="1"/>
  <c r="F227" i="1"/>
  <c r="E227" i="1"/>
  <c r="D227" i="1"/>
  <c r="B227" i="1"/>
  <c r="J225" i="1"/>
  <c r="G225" i="1"/>
  <c r="F225" i="1"/>
  <c r="E225" i="1"/>
  <c r="D225" i="1"/>
  <c r="B225" i="1"/>
  <c r="J223" i="1"/>
  <c r="G223" i="1"/>
  <c r="F223" i="1"/>
  <c r="E223" i="1"/>
  <c r="D223" i="1"/>
  <c r="B223" i="1"/>
  <c r="J222" i="1"/>
  <c r="G222" i="1"/>
  <c r="F222" i="1"/>
  <c r="E222" i="1"/>
  <c r="D222" i="1"/>
  <c r="B222" i="1"/>
  <c r="J221" i="1"/>
  <c r="G221" i="1"/>
  <c r="F221" i="1"/>
  <c r="E221" i="1"/>
  <c r="D221" i="1"/>
  <c r="B221" i="1"/>
  <c r="J220" i="1"/>
  <c r="G220" i="1"/>
  <c r="F220" i="1"/>
  <c r="E220" i="1"/>
  <c r="D220" i="1"/>
  <c r="B220" i="1"/>
  <c r="J219" i="1"/>
  <c r="G219" i="1"/>
  <c r="F219" i="1"/>
  <c r="E219" i="1"/>
  <c r="D219" i="1"/>
  <c r="B219" i="1"/>
  <c r="J217" i="1"/>
  <c r="G217" i="1"/>
  <c r="F217" i="1"/>
  <c r="E217" i="1"/>
  <c r="D217" i="1"/>
  <c r="B217" i="1"/>
  <c r="J214" i="1"/>
  <c r="G214" i="1"/>
  <c r="F214" i="1"/>
  <c r="E214" i="1"/>
  <c r="D214" i="1"/>
  <c r="B214" i="1"/>
  <c r="J213" i="1"/>
  <c r="G213" i="1"/>
  <c r="F213" i="1"/>
  <c r="E213" i="1"/>
  <c r="D213" i="1"/>
  <c r="B213" i="1"/>
  <c r="J212" i="1"/>
  <c r="G212" i="1"/>
  <c r="F212" i="1"/>
  <c r="E212" i="1"/>
  <c r="D212" i="1"/>
  <c r="B212" i="1"/>
  <c r="J211" i="1"/>
  <c r="G211" i="1"/>
  <c r="F211" i="1"/>
  <c r="E211" i="1"/>
  <c r="D211" i="1"/>
  <c r="B211" i="1"/>
  <c r="J210" i="1"/>
  <c r="G210" i="1"/>
  <c r="F210" i="1"/>
  <c r="E210" i="1"/>
  <c r="D210" i="1"/>
  <c r="B210" i="1"/>
  <c r="J209" i="1"/>
  <c r="G209" i="1"/>
  <c r="F209" i="1"/>
  <c r="E209" i="1"/>
  <c r="D209" i="1"/>
  <c r="B209" i="1"/>
  <c r="J208" i="1"/>
  <c r="G208" i="1"/>
  <c r="F208" i="1"/>
  <c r="E208" i="1"/>
  <c r="D208" i="1"/>
  <c r="B208" i="1"/>
  <c r="J207" i="1"/>
  <c r="G207" i="1"/>
  <c r="F207" i="1"/>
  <c r="E207" i="1"/>
  <c r="D207" i="1"/>
  <c r="B207" i="1"/>
  <c r="J206" i="1"/>
  <c r="G206" i="1"/>
  <c r="F206" i="1"/>
  <c r="E206" i="1"/>
  <c r="D206" i="1"/>
  <c r="B206" i="1"/>
  <c r="J205" i="1"/>
  <c r="G205" i="1"/>
  <c r="F205" i="1"/>
  <c r="E205" i="1"/>
  <c r="D205" i="1"/>
  <c r="B205" i="1"/>
  <c r="J204" i="1"/>
  <c r="G204" i="1"/>
  <c r="F204" i="1"/>
  <c r="E204" i="1"/>
  <c r="D204" i="1"/>
  <c r="B204" i="1"/>
  <c r="J203" i="1"/>
  <c r="G203" i="1"/>
  <c r="F203" i="1"/>
  <c r="E203" i="1"/>
  <c r="D203" i="1"/>
  <c r="B203" i="1"/>
  <c r="J201" i="1"/>
  <c r="G201" i="1"/>
  <c r="F201" i="1"/>
  <c r="E201" i="1"/>
  <c r="D201" i="1"/>
  <c r="B201" i="1"/>
  <c r="J200" i="1"/>
  <c r="G200" i="1"/>
  <c r="F200" i="1"/>
  <c r="E200" i="1"/>
  <c r="D200" i="1"/>
  <c r="B200" i="1"/>
  <c r="J199" i="1"/>
  <c r="G199" i="1"/>
  <c r="F199" i="1"/>
  <c r="E199" i="1"/>
  <c r="D199" i="1"/>
  <c r="B199" i="1"/>
  <c r="J198" i="1"/>
  <c r="G198" i="1"/>
  <c r="F198" i="1"/>
  <c r="E198" i="1"/>
  <c r="D198" i="1"/>
  <c r="B198" i="1"/>
  <c r="J197" i="1"/>
  <c r="G197" i="1"/>
  <c r="F197" i="1"/>
  <c r="E197" i="1"/>
  <c r="D197" i="1"/>
  <c r="B197" i="1"/>
  <c r="J196" i="1"/>
  <c r="G196" i="1"/>
  <c r="F196" i="1"/>
  <c r="E196" i="1"/>
  <c r="D196" i="1"/>
  <c r="B196" i="1"/>
  <c r="J195" i="1"/>
  <c r="G195" i="1"/>
  <c r="F195" i="1"/>
  <c r="E195" i="1"/>
  <c r="D195" i="1"/>
  <c r="B195" i="1"/>
  <c r="J194" i="1"/>
  <c r="G194" i="1"/>
  <c r="F194" i="1"/>
  <c r="E194" i="1"/>
  <c r="D194" i="1"/>
  <c r="B194" i="1"/>
  <c r="J193" i="1"/>
  <c r="G193" i="1"/>
  <c r="F193" i="1"/>
  <c r="E193" i="1"/>
  <c r="D193" i="1"/>
  <c r="B193" i="1"/>
  <c r="J191" i="1"/>
  <c r="G191" i="1"/>
  <c r="F191" i="1"/>
  <c r="E191" i="1"/>
  <c r="D191" i="1"/>
  <c r="B191" i="1"/>
  <c r="J190" i="1"/>
  <c r="G190" i="1"/>
  <c r="F190" i="1"/>
  <c r="E190" i="1"/>
  <c r="D190" i="1"/>
  <c r="B190" i="1"/>
  <c r="J189" i="1"/>
  <c r="G189" i="1"/>
  <c r="F189" i="1"/>
  <c r="E189" i="1"/>
  <c r="D189" i="1"/>
  <c r="B189" i="1"/>
  <c r="J188" i="1"/>
  <c r="G188" i="1"/>
  <c r="F188" i="1"/>
  <c r="E188" i="1"/>
  <c r="D188" i="1"/>
  <c r="B188" i="1"/>
  <c r="J187" i="1"/>
  <c r="G187" i="1"/>
  <c r="F187" i="1"/>
  <c r="E187" i="1"/>
  <c r="D187" i="1"/>
  <c r="B187" i="1"/>
  <c r="J186" i="1"/>
  <c r="G186" i="1"/>
  <c r="F186" i="1"/>
  <c r="E186" i="1"/>
  <c r="D186" i="1"/>
  <c r="B186" i="1"/>
  <c r="J185" i="1"/>
  <c r="G185" i="1"/>
  <c r="F185" i="1"/>
  <c r="E185" i="1"/>
  <c r="D185" i="1"/>
  <c r="B185" i="1"/>
  <c r="J184" i="1"/>
  <c r="G184" i="1"/>
  <c r="F184" i="1"/>
  <c r="E184" i="1"/>
  <c r="D184" i="1"/>
  <c r="B184" i="1"/>
  <c r="J183" i="1"/>
  <c r="G183" i="1"/>
  <c r="F183" i="1"/>
  <c r="E183" i="1"/>
  <c r="D183" i="1"/>
  <c r="B183" i="1"/>
  <c r="J182" i="1"/>
  <c r="G182" i="1"/>
  <c r="F182" i="1"/>
  <c r="E182" i="1"/>
  <c r="D182" i="1"/>
  <c r="B182" i="1"/>
  <c r="J181" i="1"/>
  <c r="G181" i="1"/>
  <c r="F181" i="1"/>
  <c r="E181" i="1"/>
  <c r="D181" i="1"/>
  <c r="B181" i="1"/>
  <c r="J180" i="1"/>
  <c r="G180" i="1"/>
  <c r="F180" i="1"/>
  <c r="E180" i="1"/>
  <c r="D180" i="1"/>
  <c r="B180" i="1"/>
  <c r="J179" i="1"/>
  <c r="G179" i="1"/>
  <c r="F179" i="1"/>
  <c r="E179" i="1"/>
  <c r="D179" i="1"/>
  <c r="B179" i="1"/>
  <c r="J178" i="1"/>
  <c r="G178" i="1"/>
  <c r="F178" i="1"/>
  <c r="E178" i="1"/>
  <c r="D178" i="1"/>
  <c r="B178" i="1"/>
  <c r="J177" i="1"/>
  <c r="G177" i="1"/>
  <c r="F177" i="1"/>
  <c r="E177" i="1"/>
  <c r="D177" i="1"/>
  <c r="B177" i="1"/>
  <c r="J176" i="1"/>
  <c r="G176" i="1"/>
  <c r="F176" i="1"/>
  <c r="E176" i="1"/>
  <c r="D176" i="1"/>
  <c r="B176" i="1"/>
  <c r="J174" i="1"/>
  <c r="G174" i="1"/>
  <c r="F174" i="1"/>
  <c r="E174" i="1"/>
  <c r="D174" i="1"/>
  <c r="B174" i="1"/>
  <c r="J173" i="1"/>
  <c r="G173" i="1"/>
  <c r="F173" i="1"/>
  <c r="E173" i="1"/>
  <c r="D173" i="1"/>
  <c r="B173" i="1"/>
  <c r="J172" i="1"/>
  <c r="G172" i="1"/>
  <c r="F172" i="1"/>
  <c r="E172" i="1"/>
  <c r="D172" i="1"/>
  <c r="B172" i="1"/>
  <c r="J171" i="1"/>
  <c r="G171" i="1"/>
  <c r="F171" i="1"/>
  <c r="E171" i="1"/>
  <c r="D171" i="1"/>
  <c r="B171" i="1"/>
  <c r="J170" i="1"/>
  <c r="G170" i="1"/>
  <c r="F170" i="1"/>
  <c r="E170" i="1"/>
  <c r="D170" i="1"/>
  <c r="B170" i="1"/>
  <c r="J169" i="1"/>
  <c r="G169" i="1"/>
  <c r="F169" i="1"/>
  <c r="E169" i="1"/>
  <c r="D169" i="1"/>
  <c r="B169" i="1"/>
  <c r="J168" i="1"/>
  <c r="G168" i="1"/>
  <c r="F168" i="1"/>
  <c r="E168" i="1"/>
  <c r="D168" i="1"/>
  <c r="B168" i="1"/>
  <c r="J167" i="1"/>
  <c r="G167" i="1"/>
  <c r="F167" i="1"/>
  <c r="E167" i="1"/>
  <c r="D167" i="1"/>
  <c r="B167" i="1"/>
  <c r="J165" i="1"/>
  <c r="G165" i="1"/>
  <c r="F165" i="1"/>
  <c r="E165" i="1"/>
  <c r="D165" i="1"/>
  <c r="B165" i="1"/>
  <c r="J164" i="1"/>
  <c r="G164" i="1"/>
  <c r="F164" i="1"/>
  <c r="E164" i="1"/>
  <c r="D164" i="1"/>
  <c r="B164" i="1"/>
  <c r="J163" i="1"/>
  <c r="G163" i="1"/>
  <c r="F163" i="1"/>
  <c r="E163" i="1"/>
  <c r="D163" i="1"/>
  <c r="B163" i="1"/>
  <c r="J162" i="1"/>
  <c r="G162" i="1"/>
  <c r="F162" i="1"/>
  <c r="E162" i="1"/>
  <c r="D162" i="1"/>
  <c r="B162" i="1"/>
  <c r="J161" i="1"/>
  <c r="G161" i="1"/>
  <c r="F161" i="1"/>
  <c r="E161" i="1"/>
  <c r="D161" i="1"/>
  <c r="B161" i="1"/>
  <c r="J160" i="1"/>
  <c r="G160" i="1"/>
  <c r="F160" i="1"/>
  <c r="E160" i="1"/>
  <c r="D160" i="1"/>
  <c r="B160" i="1"/>
  <c r="J159" i="1"/>
  <c r="G159" i="1"/>
  <c r="F159" i="1"/>
  <c r="E159" i="1"/>
  <c r="D159" i="1"/>
  <c r="B159" i="1"/>
  <c r="J158" i="1"/>
  <c r="G158" i="1"/>
  <c r="F158" i="1"/>
  <c r="E158" i="1"/>
  <c r="D158" i="1"/>
  <c r="B158" i="1"/>
  <c r="J157" i="1"/>
  <c r="G157" i="1"/>
  <c r="F157" i="1"/>
  <c r="E157" i="1"/>
  <c r="D157" i="1"/>
  <c r="B157" i="1"/>
  <c r="J156" i="1"/>
  <c r="G156" i="1"/>
  <c r="F156" i="1"/>
  <c r="E156" i="1"/>
  <c r="D156" i="1"/>
  <c r="B156" i="1"/>
  <c r="J155" i="1"/>
  <c r="G155" i="1"/>
  <c r="F155" i="1"/>
  <c r="E155" i="1"/>
  <c r="D155" i="1"/>
  <c r="B155" i="1"/>
  <c r="J154" i="1"/>
  <c r="G154" i="1"/>
  <c r="F154" i="1"/>
  <c r="E154" i="1"/>
  <c r="D154" i="1"/>
  <c r="B154" i="1"/>
  <c r="J153" i="1"/>
  <c r="G153" i="1"/>
  <c r="F153" i="1"/>
  <c r="E153" i="1"/>
  <c r="D153" i="1"/>
  <c r="B153" i="1"/>
  <c r="J152" i="1"/>
  <c r="G152" i="1"/>
  <c r="F152" i="1"/>
  <c r="E152" i="1"/>
  <c r="D152" i="1"/>
  <c r="B152" i="1"/>
  <c r="J150" i="1"/>
  <c r="G150" i="1"/>
  <c r="F150" i="1"/>
  <c r="E150" i="1"/>
  <c r="D150" i="1"/>
  <c r="B150" i="1"/>
  <c r="J149" i="1"/>
  <c r="G149" i="1"/>
  <c r="F149" i="1"/>
  <c r="E149" i="1"/>
  <c r="D149" i="1"/>
  <c r="B149" i="1"/>
  <c r="J148" i="1"/>
  <c r="G148" i="1"/>
  <c r="F148" i="1"/>
  <c r="E148" i="1"/>
  <c r="D148" i="1"/>
  <c r="B148" i="1"/>
  <c r="J147" i="1"/>
  <c r="G147" i="1"/>
  <c r="F147" i="1"/>
  <c r="E147" i="1"/>
  <c r="D147" i="1"/>
  <c r="B147" i="1"/>
  <c r="J146" i="1"/>
  <c r="G146" i="1"/>
  <c r="F146" i="1"/>
  <c r="E146" i="1"/>
  <c r="D146" i="1"/>
  <c r="B146" i="1"/>
  <c r="J145" i="1"/>
  <c r="G145" i="1"/>
  <c r="F145" i="1"/>
  <c r="E145" i="1"/>
  <c r="D145" i="1"/>
  <c r="B145" i="1"/>
  <c r="J144" i="1"/>
  <c r="G144" i="1"/>
  <c r="F144" i="1"/>
  <c r="E144" i="1"/>
  <c r="D144" i="1"/>
  <c r="B144" i="1"/>
  <c r="J143" i="1"/>
  <c r="G143" i="1"/>
  <c r="F143" i="1"/>
  <c r="E143" i="1"/>
  <c r="D143" i="1"/>
  <c r="B143" i="1"/>
  <c r="J141" i="1"/>
  <c r="G141" i="1"/>
  <c r="F141" i="1"/>
  <c r="E141" i="1"/>
  <c r="D141" i="1"/>
  <c r="B141" i="1"/>
  <c r="J139" i="1"/>
  <c r="G139" i="1"/>
  <c r="F139" i="1"/>
  <c r="E139" i="1"/>
  <c r="D139" i="1"/>
  <c r="B139" i="1"/>
  <c r="J137" i="1"/>
  <c r="G137" i="1"/>
  <c r="F137" i="1"/>
  <c r="E137" i="1"/>
  <c r="D137" i="1"/>
  <c r="B137" i="1"/>
  <c r="J136" i="1"/>
  <c r="G136" i="1"/>
  <c r="F136" i="1"/>
  <c r="E136" i="1"/>
  <c r="D136" i="1"/>
  <c r="B136" i="1"/>
  <c r="J135" i="1"/>
  <c r="G135" i="1"/>
  <c r="F135" i="1"/>
  <c r="E135" i="1"/>
  <c r="D135" i="1"/>
  <c r="B135" i="1"/>
  <c r="J134" i="1"/>
  <c r="G134" i="1"/>
  <c r="F134" i="1"/>
  <c r="E134" i="1"/>
  <c r="D134" i="1"/>
  <c r="B134" i="1"/>
  <c r="J133" i="1"/>
  <c r="G133" i="1"/>
  <c r="F133" i="1"/>
  <c r="E133" i="1"/>
  <c r="D133" i="1"/>
  <c r="B133" i="1"/>
  <c r="J131" i="1"/>
  <c r="G131" i="1"/>
  <c r="F131" i="1"/>
  <c r="E131" i="1"/>
  <c r="D131" i="1"/>
  <c r="B131" i="1"/>
  <c r="J128" i="1"/>
  <c r="G128" i="1"/>
  <c r="F128" i="1"/>
  <c r="E128" i="1"/>
  <c r="D128" i="1"/>
  <c r="B128" i="1"/>
  <c r="J127" i="1"/>
  <c r="G127" i="1"/>
  <c r="F127" i="1"/>
  <c r="E127" i="1"/>
  <c r="D127" i="1"/>
  <c r="B127" i="1"/>
  <c r="J126" i="1"/>
  <c r="G126" i="1"/>
  <c r="F126" i="1"/>
  <c r="E126" i="1"/>
  <c r="D126" i="1"/>
  <c r="B126" i="1"/>
  <c r="J125" i="1"/>
  <c r="G125" i="1"/>
  <c r="F125" i="1"/>
  <c r="E125" i="1"/>
  <c r="D125" i="1"/>
  <c r="B125" i="1"/>
  <c r="J124" i="1"/>
  <c r="G124" i="1"/>
  <c r="F124" i="1"/>
  <c r="E124" i="1"/>
  <c r="D124" i="1"/>
  <c r="B124" i="1"/>
  <c r="J123" i="1"/>
  <c r="G123" i="1"/>
  <c r="F123" i="1"/>
  <c r="E123" i="1"/>
  <c r="D123" i="1"/>
  <c r="B123" i="1"/>
  <c r="J122" i="1"/>
  <c r="G122" i="1"/>
  <c r="F122" i="1"/>
  <c r="E122" i="1"/>
  <c r="D122" i="1"/>
  <c r="B122" i="1"/>
  <c r="J121" i="1"/>
  <c r="G121" i="1"/>
  <c r="F121" i="1"/>
  <c r="E121" i="1"/>
  <c r="D121" i="1"/>
  <c r="B121" i="1"/>
  <c r="J120" i="1"/>
  <c r="G120" i="1"/>
  <c r="F120" i="1"/>
  <c r="E120" i="1"/>
  <c r="D120" i="1"/>
  <c r="B120" i="1"/>
  <c r="J119" i="1"/>
  <c r="G119" i="1"/>
  <c r="F119" i="1"/>
  <c r="E119" i="1"/>
  <c r="D119" i="1"/>
  <c r="B119" i="1"/>
  <c r="J118" i="1"/>
  <c r="G118" i="1"/>
  <c r="F118" i="1"/>
  <c r="E118" i="1"/>
  <c r="D118" i="1"/>
  <c r="B118" i="1"/>
  <c r="J117" i="1"/>
  <c r="G117" i="1"/>
  <c r="F117" i="1"/>
  <c r="E117" i="1"/>
  <c r="D117" i="1"/>
  <c r="B117" i="1"/>
  <c r="J115" i="1"/>
  <c r="G115" i="1"/>
  <c r="F115" i="1"/>
  <c r="E115" i="1"/>
  <c r="D115" i="1"/>
  <c r="B115" i="1"/>
  <c r="J114" i="1"/>
  <c r="G114" i="1"/>
  <c r="F114" i="1"/>
  <c r="E114" i="1"/>
  <c r="D114" i="1"/>
  <c r="B114" i="1"/>
  <c r="J113" i="1"/>
  <c r="G113" i="1"/>
  <c r="F113" i="1"/>
  <c r="E113" i="1"/>
  <c r="D113" i="1"/>
  <c r="B113" i="1"/>
  <c r="J112" i="1"/>
  <c r="G112" i="1"/>
  <c r="F112" i="1"/>
  <c r="E112" i="1"/>
  <c r="D112" i="1"/>
  <c r="B112" i="1"/>
  <c r="J110" i="1"/>
  <c r="G110" i="1"/>
  <c r="F110" i="1"/>
  <c r="E110" i="1"/>
  <c r="D110" i="1"/>
  <c r="B110" i="1"/>
  <c r="J109" i="1"/>
  <c r="G109" i="1"/>
  <c r="F109" i="1"/>
  <c r="E109" i="1"/>
  <c r="D109" i="1"/>
  <c r="B109" i="1"/>
  <c r="J108" i="1"/>
  <c r="G108" i="1"/>
  <c r="F108" i="1"/>
  <c r="E108" i="1"/>
  <c r="D108" i="1"/>
  <c r="B108" i="1"/>
  <c r="J107" i="1"/>
  <c r="G107" i="1"/>
  <c r="F107" i="1"/>
  <c r="E107" i="1"/>
  <c r="D107" i="1"/>
  <c r="B107" i="1"/>
  <c r="J106" i="1"/>
  <c r="G106" i="1"/>
  <c r="F106" i="1"/>
  <c r="E106" i="1"/>
  <c r="D106" i="1"/>
  <c r="B106" i="1"/>
  <c r="J105" i="1"/>
  <c r="G105" i="1"/>
  <c r="F105" i="1"/>
  <c r="E105" i="1"/>
  <c r="D105" i="1"/>
  <c r="B105" i="1"/>
  <c r="J104" i="1"/>
  <c r="G104" i="1"/>
  <c r="F104" i="1"/>
  <c r="E104" i="1"/>
  <c r="D104" i="1"/>
  <c r="B104" i="1"/>
  <c r="J103" i="1"/>
  <c r="G103" i="1"/>
  <c r="F103" i="1"/>
  <c r="E103" i="1"/>
  <c r="D103" i="1"/>
  <c r="B103" i="1"/>
  <c r="J102" i="1"/>
  <c r="G102" i="1"/>
  <c r="F102" i="1"/>
  <c r="E102" i="1"/>
  <c r="D102" i="1"/>
  <c r="B102" i="1"/>
  <c r="J100" i="1"/>
  <c r="G100" i="1"/>
  <c r="F100" i="1"/>
  <c r="E100" i="1"/>
  <c r="D100" i="1"/>
  <c r="B100" i="1"/>
  <c r="J99" i="1"/>
  <c r="G99" i="1"/>
  <c r="F99" i="1"/>
  <c r="E99" i="1"/>
  <c r="D99" i="1"/>
  <c r="B99" i="1"/>
  <c r="J98" i="1"/>
  <c r="G98" i="1"/>
  <c r="F98" i="1"/>
  <c r="E98" i="1"/>
  <c r="D98" i="1"/>
  <c r="B98" i="1"/>
  <c r="J97" i="1"/>
  <c r="G97" i="1"/>
  <c r="F97" i="1"/>
  <c r="E97" i="1"/>
  <c r="D97" i="1"/>
  <c r="B97" i="1"/>
  <c r="J96" i="1"/>
  <c r="G96" i="1"/>
  <c r="F96" i="1"/>
  <c r="E96" i="1"/>
  <c r="D96" i="1"/>
  <c r="B96" i="1"/>
  <c r="J95" i="1"/>
  <c r="G95" i="1"/>
  <c r="F95" i="1"/>
  <c r="E95" i="1"/>
  <c r="D95" i="1"/>
  <c r="B95" i="1"/>
  <c r="J94" i="1"/>
  <c r="G94" i="1"/>
  <c r="F94" i="1"/>
  <c r="E94" i="1"/>
  <c r="D94" i="1"/>
  <c r="B94" i="1"/>
  <c r="J93" i="1"/>
  <c r="G93" i="1"/>
  <c r="F93" i="1"/>
  <c r="E93" i="1"/>
  <c r="D93" i="1"/>
  <c r="B93" i="1"/>
  <c r="J92" i="1"/>
  <c r="G92" i="1"/>
  <c r="F92" i="1"/>
  <c r="E92" i="1"/>
  <c r="D92" i="1"/>
  <c r="B92" i="1"/>
  <c r="J91" i="1"/>
  <c r="G91" i="1"/>
  <c r="F91" i="1"/>
  <c r="E91" i="1"/>
  <c r="D91" i="1"/>
  <c r="B91" i="1"/>
  <c r="J90" i="1"/>
  <c r="G90" i="1"/>
  <c r="F90" i="1"/>
  <c r="E90" i="1"/>
  <c r="D90" i="1"/>
  <c r="B90" i="1"/>
  <c r="J89" i="1"/>
  <c r="G89" i="1"/>
  <c r="F89" i="1"/>
  <c r="E89" i="1"/>
  <c r="D89" i="1"/>
  <c r="B89" i="1"/>
  <c r="J88" i="1"/>
  <c r="G88" i="1"/>
  <c r="F88" i="1"/>
  <c r="E88" i="1"/>
  <c r="D88" i="1"/>
  <c r="B88" i="1"/>
  <c r="J87" i="1"/>
  <c r="G87" i="1"/>
  <c r="F87" i="1"/>
  <c r="E87" i="1"/>
  <c r="D87" i="1"/>
  <c r="B87" i="1"/>
  <c r="J86" i="1"/>
  <c r="G86" i="1"/>
  <c r="F86" i="1"/>
  <c r="E86" i="1"/>
  <c r="D86" i="1"/>
  <c r="B86" i="1"/>
  <c r="J85" i="1"/>
  <c r="G85" i="1"/>
  <c r="F85" i="1"/>
  <c r="E85" i="1"/>
  <c r="D85" i="1"/>
  <c r="B85" i="1"/>
  <c r="J84" i="1"/>
  <c r="G84" i="1"/>
  <c r="F84" i="1"/>
  <c r="E84" i="1"/>
  <c r="D84" i="1"/>
  <c r="B84" i="1"/>
  <c r="J83" i="1"/>
  <c r="G83" i="1"/>
  <c r="F83" i="1"/>
  <c r="E83" i="1"/>
  <c r="D83" i="1"/>
  <c r="B83" i="1"/>
  <c r="J82" i="1"/>
  <c r="G82" i="1"/>
  <c r="F82" i="1"/>
  <c r="E82" i="1"/>
  <c r="D82" i="1"/>
  <c r="B82" i="1"/>
  <c r="J81" i="1"/>
  <c r="G81" i="1"/>
  <c r="F81" i="1"/>
  <c r="E81" i="1"/>
  <c r="D81" i="1"/>
  <c r="B81" i="1"/>
  <c r="J80" i="1"/>
  <c r="G80" i="1"/>
  <c r="F80" i="1"/>
  <c r="E80" i="1"/>
  <c r="D80" i="1"/>
  <c r="B80" i="1"/>
  <c r="J79" i="1"/>
  <c r="G79" i="1"/>
  <c r="F79" i="1"/>
  <c r="E79" i="1"/>
  <c r="D79" i="1"/>
  <c r="B79" i="1"/>
  <c r="J77" i="1"/>
  <c r="G77" i="1"/>
  <c r="F77" i="1"/>
  <c r="E77" i="1"/>
  <c r="D77" i="1"/>
  <c r="B77" i="1"/>
  <c r="J76" i="1"/>
  <c r="G76" i="1"/>
  <c r="F76" i="1"/>
  <c r="E76" i="1"/>
  <c r="D76" i="1"/>
  <c r="B76" i="1"/>
  <c r="J75" i="1"/>
  <c r="G75" i="1"/>
  <c r="F75" i="1"/>
  <c r="E75" i="1"/>
  <c r="D75" i="1"/>
  <c r="B75" i="1"/>
  <c r="J74" i="1"/>
  <c r="G74" i="1"/>
  <c r="F74" i="1"/>
  <c r="E74" i="1"/>
  <c r="D74" i="1"/>
  <c r="B74" i="1"/>
  <c r="J73" i="1"/>
  <c r="G73" i="1"/>
  <c r="F73" i="1"/>
  <c r="E73" i="1"/>
  <c r="D73" i="1"/>
  <c r="B73" i="1"/>
  <c r="J72" i="1"/>
  <c r="G72" i="1"/>
  <c r="F72" i="1"/>
  <c r="E72" i="1"/>
  <c r="D72" i="1"/>
  <c r="B72" i="1"/>
  <c r="J71" i="1"/>
  <c r="G71" i="1"/>
  <c r="F71" i="1"/>
  <c r="E71" i="1"/>
  <c r="D71" i="1"/>
  <c r="B71" i="1"/>
  <c r="J70" i="1"/>
  <c r="G70" i="1"/>
  <c r="F70" i="1"/>
  <c r="E70" i="1"/>
  <c r="D70" i="1"/>
  <c r="B70" i="1"/>
  <c r="J68" i="1"/>
  <c r="G68" i="1"/>
  <c r="F68" i="1"/>
  <c r="E68" i="1"/>
  <c r="D68" i="1"/>
  <c r="B68" i="1"/>
  <c r="J67" i="1"/>
  <c r="G67" i="1"/>
  <c r="F67" i="1"/>
  <c r="E67" i="1"/>
  <c r="D67" i="1"/>
  <c r="B67" i="1"/>
  <c r="J66" i="1"/>
  <c r="G66" i="1"/>
  <c r="F66" i="1"/>
  <c r="E66" i="1"/>
  <c r="D66" i="1"/>
  <c r="B66" i="1"/>
  <c r="J65" i="1"/>
  <c r="G65" i="1"/>
  <c r="F65" i="1"/>
  <c r="E65" i="1"/>
  <c r="D65" i="1"/>
  <c r="B65" i="1"/>
  <c r="J64" i="1"/>
  <c r="G64" i="1"/>
  <c r="F64" i="1"/>
  <c r="E64" i="1"/>
  <c r="D64" i="1"/>
  <c r="B64" i="1"/>
  <c r="J63" i="1"/>
  <c r="G63" i="1"/>
  <c r="F63" i="1"/>
  <c r="E63" i="1"/>
  <c r="D63" i="1"/>
  <c r="B63" i="1"/>
  <c r="J62" i="1"/>
  <c r="G62" i="1"/>
  <c r="F62" i="1"/>
  <c r="E62" i="1"/>
  <c r="D62" i="1"/>
  <c r="B62" i="1"/>
  <c r="J61" i="1"/>
  <c r="G61" i="1"/>
  <c r="F61" i="1"/>
  <c r="E61" i="1"/>
  <c r="D61" i="1"/>
  <c r="B61" i="1"/>
  <c r="J60" i="1"/>
  <c r="G60" i="1"/>
  <c r="F60" i="1"/>
  <c r="E60" i="1"/>
  <c r="D60" i="1"/>
  <c r="B60" i="1"/>
  <c r="J59" i="1"/>
  <c r="G59" i="1"/>
  <c r="F59" i="1"/>
  <c r="E59" i="1"/>
  <c r="D59" i="1"/>
  <c r="B59" i="1"/>
  <c r="J58" i="1"/>
  <c r="G58" i="1"/>
  <c r="F58" i="1"/>
  <c r="E58" i="1"/>
  <c r="D58" i="1"/>
  <c r="B58" i="1"/>
  <c r="J57" i="1"/>
  <c r="G57" i="1"/>
  <c r="F57" i="1"/>
  <c r="E57" i="1"/>
  <c r="D57" i="1"/>
  <c r="B57" i="1"/>
  <c r="J56" i="1"/>
  <c r="G56" i="1"/>
  <c r="F56" i="1"/>
  <c r="E56" i="1"/>
  <c r="D56" i="1"/>
  <c r="B56" i="1"/>
  <c r="J55" i="1"/>
  <c r="G55" i="1"/>
  <c r="F55" i="1"/>
  <c r="E55" i="1"/>
  <c r="D55" i="1"/>
  <c r="B55" i="1"/>
  <c r="J54" i="1"/>
  <c r="G54" i="1"/>
  <c r="F54" i="1"/>
  <c r="E54" i="1"/>
  <c r="D54" i="1"/>
  <c r="B54" i="1"/>
  <c r="J52" i="1"/>
  <c r="G52" i="1"/>
  <c r="F52" i="1"/>
  <c r="E52" i="1"/>
  <c r="D52" i="1"/>
  <c r="B52" i="1"/>
  <c r="J51" i="1"/>
  <c r="G51" i="1"/>
  <c r="F51" i="1"/>
  <c r="E51" i="1"/>
  <c r="D51" i="1"/>
  <c r="B51" i="1"/>
  <c r="J50" i="1"/>
  <c r="G50" i="1"/>
  <c r="F50" i="1"/>
  <c r="E50" i="1"/>
  <c r="D50" i="1"/>
  <c r="B50" i="1"/>
  <c r="J49" i="1"/>
  <c r="G49" i="1"/>
  <c r="F49" i="1"/>
  <c r="E49" i="1"/>
  <c r="D49" i="1"/>
  <c r="B49" i="1"/>
  <c r="J48" i="1"/>
  <c r="G48" i="1"/>
  <c r="F48" i="1"/>
  <c r="E48" i="1"/>
  <c r="D48" i="1"/>
  <c r="B48" i="1"/>
  <c r="J47" i="1"/>
  <c r="G47" i="1"/>
  <c r="F47" i="1"/>
  <c r="E47" i="1"/>
  <c r="D47" i="1"/>
  <c r="B47" i="1"/>
  <c r="J46" i="1"/>
  <c r="G46" i="1"/>
  <c r="F46" i="1"/>
  <c r="E46" i="1"/>
  <c r="D46" i="1"/>
  <c r="B46" i="1"/>
  <c r="J45" i="1"/>
  <c r="G45" i="1"/>
  <c r="F45" i="1"/>
  <c r="E45" i="1"/>
  <c r="D45" i="1"/>
  <c r="B45" i="1"/>
  <c r="J43" i="1"/>
  <c r="G43" i="1"/>
  <c r="F43" i="1"/>
  <c r="E43" i="1"/>
  <c r="D43" i="1"/>
  <c r="B43" i="1"/>
  <c r="J41" i="1"/>
  <c r="G41" i="1"/>
  <c r="F41" i="1"/>
  <c r="E41" i="1"/>
  <c r="D41" i="1"/>
  <c r="B41" i="1"/>
  <c r="J39" i="1"/>
  <c r="G39" i="1"/>
  <c r="F39" i="1"/>
  <c r="E39" i="1"/>
  <c r="D39" i="1"/>
  <c r="B39" i="1"/>
  <c r="J38" i="1"/>
  <c r="G38" i="1"/>
  <c r="F38" i="1"/>
  <c r="E38" i="1"/>
  <c r="D38" i="1"/>
  <c r="B38" i="1"/>
  <c r="J37" i="1"/>
  <c r="G37" i="1"/>
  <c r="F37" i="1"/>
  <c r="E37" i="1"/>
  <c r="D37" i="1"/>
  <c r="B37" i="1"/>
  <c r="J36" i="1"/>
  <c r="G36" i="1"/>
  <c r="F36" i="1"/>
  <c r="E36" i="1"/>
  <c r="D36" i="1"/>
  <c r="B36" i="1"/>
  <c r="J35" i="1"/>
  <c r="G35" i="1"/>
  <c r="F35" i="1"/>
  <c r="E35" i="1"/>
  <c r="D35" i="1"/>
  <c r="B35" i="1"/>
  <c r="J33" i="1"/>
  <c r="G33" i="1"/>
  <c r="F33" i="1"/>
  <c r="E33" i="1"/>
  <c r="D33" i="1"/>
  <c r="B33" i="1"/>
  <c r="J30" i="1"/>
  <c r="G30" i="1"/>
  <c r="F30" i="1"/>
  <c r="E30" i="1"/>
  <c r="D30" i="1"/>
  <c r="B30" i="1"/>
  <c r="J28" i="1"/>
  <c r="G28" i="1"/>
  <c r="F28" i="1"/>
  <c r="E28" i="1"/>
  <c r="D28" i="1"/>
  <c r="B28" i="1"/>
  <c r="J26" i="1"/>
  <c r="G26" i="1"/>
  <c r="F26" i="1"/>
  <c r="E26" i="1"/>
  <c r="D26" i="1"/>
  <c r="B26" i="1"/>
  <c r="J25" i="1"/>
  <c r="G25" i="1"/>
  <c r="F25" i="1"/>
  <c r="E25" i="1"/>
  <c r="D25" i="1"/>
  <c r="B25" i="1"/>
  <c r="B22" i="1"/>
  <c r="O15" i="1"/>
  <c r="D15" i="1"/>
  <c r="B15" i="1"/>
  <c r="L52" i="1"/>
  <c r="O14" i="1"/>
  <c r="I52" i="1" s="1"/>
  <c r="D14" i="1"/>
  <c r="B14" i="1"/>
  <c r="D13" i="1"/>
  <c r="B13" i="1"/>
  <c r="L66" i="1"/>
  <c r="O11" i="1"/>
  <c r="D11" i="1"/>
  <c r="B11" i="1"/>
  <c r="L64" i="1"/>
  <c r="O10" i="1"/>
  <c r="I25" i="1" s="1"/>
  <c r="B9" i="1"/>
  <c r="N52" i="1" l="1"/>
  <c r="L25" i="1"/>
  <c r="N25" i="1" s="1"/>
  <c r="L33" i="1"/>
  <c r="N33" i="1" s="1"/>
  <c r="P33" i="1" s="1"/>
  <c r="I308" i="1"/>
  <c r="K308" i="1" s="1"/>
  <c r="O308" i="1" s="1"/>
  <c r="I221" i="1"/>
  <c r="K221" i="1" s="1"/>
  <c r="O221" i="1" s="1"/>
  <c r="I135" i="1"/>
  <c r="I356" i="1"/>
  <c r="I354" i="1"/>
  <c r="K354" i="1" s="1"/>
  <c r="O354" i="1" s="1"/>
  <c r="I352" i="1"/>
  <c r="I350" i="1"/>
  <c r="I348" i="1"/>
  <c r="K348" i="1" s="1"/>
  <c r="O348" i="1" s="1"/>
  <c r="I344" i="1"/>
  <c r="I342" i="1"/>
  <c r="I340" i="1"/>
  <c r="I338" i="1"/>
  <c r="I357" i="1"/>
  <c r="I355" i="1"/>
  <c r="I353" i="1"/>
  <c r="I351" i="1"/>
  <c r="I349" i="1"/>
  <c r="I345" i="1"/>
  <c r="I343" i="1"/>
  <c r="I341" i="1"/>
  <c r="I337" i="1"/>
  <c r="K337" i="1" s="1"/>
  <c r="O337" i="1" s="1"/>
  <c r="I331" i="1"/>
  <c r="K331" i="1" s="1"/>
  <c r="O331" i="1" s="1"/>
  <c r="I330" i="1"/>
  <c r="I325" i="1"/>
  <c r="K325" i="1" s="1"/>
  <c r="O325" i="1" s="1"/>
  <c r="I324" i="1"/>
  <c r="K324" i="1" s="1"/>
  <c r="O324" i="1" s="1"/>
  <c r="I317" i="1"/>
  <c r="K317" i="1" s="1"/>
  <c r="O317" i="1" s="1"/>
  <c r="I316" i="1"/>
  <c r="K316" i="1" s="1"/>
  <c r="O316" i="1" s="1"/>
  <c r="I336" i="1"/>
  <c r="K336" i="1" s="1"/>
  <c r="O336" i="1" s="1"/>
  <c r="I315" i="1"/>
  <c r="K315" i="1" s="1"/>
  <c r="O315" i="1" s="1"/>
  <c r="I314" i="1"/>
  <c r="K314" i="1" s="1"/>
  <c r="O314" i="1" s="1"/>
  <c r="I310" i="1"/>
  <c r="K310" i="1" s="1"/>
  <c r="O310" i="1" s="1"/>
  <c r="O309" i="1" s="1"/>
  <c r="I298" i="1"/>
  <c r="I297" i="1"/>
  <c r="K297" i="1" s="1"/>
  <c r="O297" i="1" s="1"/>
  <c r="I335" i="1"/>
  <c r="I334" i="1"/>
  <c r="I321" i="1"/>
  <c r="I320" i="1"/>
  <c r="I333" i="1"/>
  <c r="K333" i="1" s="1"/>
  <c r="O333" i="1" s="1"/>
  <c r="I332" i="1"/>
  <c r="I327" i="1"/>
  <c r="I318" i="1"/>
  <c r="K318" i="1" s="1"/>
  <c r="O318" i="1" s="1"/>
  <c r="I312" i="1"/>
  <c r="K312" i="1" s="1"/>
  <c r="O312" i="1" s="1"/>
  <c r="O311" i="1" s="1"/>
  <c r="I304" i="1"/>
  <c r="K304" i="1" s="1"/>
  <c r="O304" i="1" s="1"/>
  <c r="I300" i="1"/>
  <c r="K300" i="1" s="1"/>
  <c r="O300" i="1" s="1"/>
  <c r="I299" i="1"/>
  <c r="K299" i="1" s="1"/>
  <c r="O299" i="1" s="1"/>
  <c r="I292" i="1"/>
  <c r="I326" i="1"/>
  <c r="I307" i="1"/>
  <c r="K307" i="1" s="1"/>
  <c r="O307" i="1" s="1"/>
  <c r="I306" i="1"/>
  <c r="K306" i="1" s="1"/>
  <c r="O306" i="1" s="1"/>
  <c r="I296" i="1"/>
  <c r="I295" i="1"/>
  <c r="I282" i="1"/>
  <c r="I281" i="1"/>
  <c r="K281" i="1" s="1"/>
  <c r="O281" i="1" s="1"/>
  <c r="I276" i="1"/>
  <c r="I275" i="1"/>
  <c r="K275" i="1" s="1"/>
  <c r="O275" i="1" s="1"/>
  <c r="I268" i="1"/>
  <c r="K268" i="1" s="1"/>
  <c r="O268" i="1" s="1"/>
  <c r="I261" i="1"/>
  <c r="K261" i="1" s="1"/>
  <c r="O261" i="1" s="1"/>
  <c r="I286" i="1"/>
  <c r="I273" i="1"/>
  <c r="K273" i="1" s="1"/>
  <c r="O273" i="1" s="1"/>
  <c r="I270" i="1"/>
  <c r="K270" i="1" s="1"/>
  <c r="O270" i="1" s="1"/>
  <c r="I269" i="1"/>
  <c r="K269" i="1" s="1"/>
  <c r="O269" i="1" s="1"/>
  <c r="I264" i="1"/>
  <c r="I259" i="1"/>
  <c r="K259" i="1" s="1"/>
  <c r="O259" i="1" s="1"/>
  <c r="I258" i="1"/>
  <c r="K258" i="1" s="1"/>
  <c r="O258" i="1" s="1"/>
  <c r="I257" i="1"/>
  <c r="K257" i="1" s="1"/>
  <c r="O257" i="1" s="1"/>
  <c r="I251" i="1"/>
  <c r="I244" i="1"/>
  <c r="K244" i="1" s="1"/>
  <c r="O244" i="1" s="1"/>
  <c r="I243" i="1"/>
  <c r="I319" i="1"/>
  <c r="I287" i="1"/>
  <c r="K287" i="1" s="1"/>
  <c r="O287" i="1" s="1"/>
  <c r="I284" i="1"/>
  <c r="K284" i="1" s="1"/>
  <c r="O284" i="1" s="1"/>
  <c r="I283" i="1"/>
  <c r="K283" i="1" s="1"/>
  <c r="O283" i="1" s="1"/>
  <c r="I274" i="1"/>
  <c r="K274" i="1" s="1"/>
  <c r="O274" i="1" s="1"/>
  <c r="I271" i="1"/>
  <c r="I260" i="1"/>
  <c r="K260" i="1" s="1"/>
  <c r="I256" i="1"/>
  <c r="K256" i="1" s="1"/>
  <c r="I255" i="1"/>
  <c r="K255" i="1" s="1"/>
  <c r="O255" i="1" s="1"/>
  <c r="I250" i="1"/>
  <c r="K250" i="1" s="1"/>
  <c r="I249" i="1"/>
  <c r="K249" i="1" s="1"/>
  <c r="O249" i="1" s="1"/>
  <c r="I242" i="1"/>
  <c r="K242" i="1" s="1"/>
  <c r="I241" i="1"/>
  <c r="K241" i="1" s="1"/>
  <c r="O241" i="1" s="1"/>
  <c r="I235" i="1"/>
  <c r="K235" i="1" s="1"/>
  <c r="O235" i="1" s="1"/>
  <c r="I301" i="1"/>
  <c r="I293" i="1"/>
  <c r="K293" i="1" s="1"/>
  <c r="O293" i="1" s="1"/>
  <c r="I291" i="1"/>
  <c r="K291" i="1" s="1"/>
  <c r="O291" i="1" s="1"/>
  <c r="I288" i="1"/>
  <c r="I285" i="1"/>
  <c r="I266" i="1"/>
  <c r="I254" i="1"/>
  <c r="I248" i="1"/>
  <c r="I247" i="1"/>
  <c r="K247" i="1" s="1"/>
  <c r="O247" i="1" s="1"/>
  <c r="I240" i="1"/>
  <c r="I239" i="1"/>
  <c r="K239" i="1" s="1"/>
  <c r="O239" i="1" s="1"/>
  <c r="I294" i="1"/>
  <c r="K294" i="1" s="1"/>
  <c r="O294" i="1" s="1"/>
  <c r="I280" i="1"/>
  <c r="I278" i="1"/>
  <c r="K278" i="1" s="1"/>
  <c r="O278" i="1" s="1"/>
  <c r="I277" i="1"/>
  <c r="K277" i="1" s="1"/>
  <c r="O277" i="1" s="1"/>
  <c r="I225" i="1"/>
  <c r="I272" i="1"/>
  <c r="I238" i="1"/>
  <c r="I232" i="1"/>
  <c r="K232" i="1" s="1"/>
  <c r="O232" i="1" s="1"/>
  <c r="I223" i="1"/>
  <c r="K223" i="1" s="1"/>
  <c r="I219" i="1"/>
  <c r="K219" i="1" s="1"/>
  <c r="O219" i="1" s="1"/>
  <c r="I214" i="1"/>
  <c r="I212" i="1"/>
  <c r="I210" i="1"/>
  <c r="I208" i="1"/>
  <c r="I206" i="1"/>
  <c r="I204" i="1"/>
  <c r="I200" i="1"/>
  <c r="I198" i="1"/>
  <c r="I196" i="1"/>
  <c r="I194" i="1"/>
  <c r="I190" i="1"/>
  <c r="I188" i="1"/>
  <c r="I186" i="1"/>
  <c r="K186" i="1" s="1"/>
  <c r="I184" i="1"/>
  <c r="K184" i="1" s="1"/>
  <c r="O184" i="1" s="1"/>
  <c r="I182" i="1"/>
  <c r="I174" i="1"/>
  <c r="K174" i="1" s="1"/>
  <c r="I172" i="1"/>
  <c r="K172" i="1" s="1"/>
  <c r="O172" i="1" s="1"/>
  <c r="I170" i="1"/>
  <c r="K170" i="1" s="1"/>
  <c r="O170" i="1" s="1"/>
  <c r="I168" i="1"/>
  <c r="I164" i="1"/>
  <c r="K164" i="1" s="1"/>
  <c r="O164" i="1" s="1"/>
  <c r="I162" i="1"/>
  <c r="I160" i="1"/>
  <c r="K160" i="1" s="1"/>
  <c r="O160" i="1" s="1"/>
  <c r="I158" i="1"/>
  <c r="I156" i="1"/>
  <c r="I154" i="1"/>
  <c r="K154" i="1" s="1"/>
  <c r="I152" i="1"/>
  <c r="K152" i="1" s="1"/>
  <c r="O152" i="1" s="1"/>
  <c r="I148" i="1"/>
  <c r="K148" i="1" s="1"/>
  <c r="O148" i="1" s="1"/>
  <c r="I146" i="1"/>
  <c r="K146" i="1" s="1"/>
  <c r="O146" i="1" s="1"/>
  <c r="I144" i="1"/>
  <c r="K144" i="1" s="1"/>
  <c r="O144" i="1" s="1"/>
  <c r="I136" i="1"/>
  <c r="I134" i="1"/>
  <c r="I131" i="1"/>
  <c r="K131" i="1" s="1"/>
  <c r="I127" i="1"/>
  <c r="K127" i="1" s="1"/>
  <c r="O127" i="1" s="1"/>
  <c r="I125" i="1"/>
  <c r="K125" i="1" s="1"/>
  <c r="O125" i="1" s="1"/>
  <c r="I123" i="1"/>
  <c r="I121" i="1"/>
  <c r="I119" i="1"/>
  <c r="K119" i="1" s="1"/>
  <c r="O119" i="1" s="1"/>
  <c r="I115" i="1"/>
  <c r="K115" i="1" s="1"/>
  <c r="O115" i="1" s="1"/>
  <c r="I113" i="1"/>
  <c r="I109" i="1"/>
  <c r="K109" i="1" s="1"/>
  <c r="O109" i="1" s="1"/>
  <c r="I107" i="1"/>
  <c r="I105" i="1"/>
  <c r="K105" i="1" s="1"/>
  <c r="O105" i="1" s="1"/>
  <c r="I103" i="1"/>
  <c r="I99" i="1"/>
  <c r="K99" i="1" s="1"/>
  <c r="O99" i="1" s="1"/>
  <c r="I97" i="1"/>
  <c r="I95" i="1"/>
  <c r="I93" i="1"/>
  <c r="I91" i="1"/>
  <c r="K91" i="1" s="1"/>
  <c r="O91" i="1" s="1"/>
  <c r="I83" i="1"/>
  <c r="K83" i="1" s="1"/>
  <c r="O83" i="1" s="1"/>
  <c r="I81" i="1"/>
  <c r="K81" i="1" s="1"/>
  <c r="O81" i="1" s="1"/>
  <c r="I79" i="1"/>
  <c r="I77" i="1"/>
  <c r="K77" i="1" s="1"/>
  <c r="O77" i="1" s="1"/>
  <c r="I75" i="1"/>
  <c r="K75" i="1" s="1"/>
  <c r="O75" i="1" s="1"/>
  <c r="I73" i="1"/>
  <c r="K73" i="1" s="1"/>
  <c r="O73" i="1" s="1"/>
  <c r="I71" i="1"/>
  <c r="K71" i="1" s="1"/>
  <c r="O71" i="1" s="1"/>
  <c r="I63" i="1"/>
  <c r="K63" i="1" s="1"/>
  <c r="O63" i="1" s="1"/>
  <c r="I61" i="1"/>
  <c r="K61" i="1" s="1"/>
  <c r="O61" i="1" s="1"/>
  <c r="I59" i="1"/>
  <c r="K59" i="1" s="1"/>
  <c r="O59" i="1" s="1"/>
  <c r="I57" i="1"/>
  <c r="K57" i="1" s="1"/>
  <c r="O57" i="1" s="1"/>
  <c r="I246" i="1"/>
  <c r="I233" i="1"/>
  <c r="K233" i="1" s="1"/>
  <c r="O233" i="1" s="1"/>
  <c r="I230" i="1"/>
  <c r="K230" i="1" s="1"/>
  <c r="O230" i="1" s="1"/>
  <c r="I229" i="1"/>
  <c r="K229" i="1" s="1"/>
  <c r="O229" i="1" s="1"/>
  <c r="I245" i="1"/>
  <c r="I234" i="1"/>
  <c r="K234" i="1" s="1"/>
  <c r="O234" i="1" s="1"/>
  <c r="I231" i="1"/>
  <c r="I227" i="1"/>
  <c r="K227" i="1" s="1"/>
  <c r="O227" i="1" s="1"/>
  <c r="O226" i="1" s="1"/>
  <c r="I222" i="1"/>
  <c r="K222" i="1" s="1"/>
  <c r="O222" i="1" s="1"/>
  <c r="I220" i="1"/>
  <c r="I217" i="1"/>
  <c r="I213" i="1"/>
  <c r="I211" i="1"/>
  <c r="K211" i="1" s="1"/>
  <c r="O211" i="1" s="1"/>
  <c r="I209" i="1"/>
  <c r="I207" i="1"/>
  <c r="K207" i="1" s="1"/>
  <c r="O207" i="1" s="1"/>
  <c r="I205" i="1"/>
  <c r="I201" i="1"/>
  <c r="I199" i="1"/>
  <c r="I197" i="1"/>
  <c r="K197" i="1" s="1"/>
  <c r="O197" i="1" s="1"/>
  <c r="I195" i="1"/>
  <c r="I193" i="1"/>
  <c r="I191" i="1"/>
  <c r="I189" i="1"/>
  <c r="K189" i="1" s="1"/>
  <c r="O189" i="1" s="1"/>
  <c r="I187" i="1"/>
  <c r="I185" i="1"/>
  <c r="I183" i="1"/>
  <c r="I181" i="1"/>
  <c r="K181" i="1" s="1"/>
  <c r="O181" i="1" s="1"/>
  <c r="I179" i="1"/>
  <c r="I177" i="1"/>
  <c r="K177" i="1" s="1"/>
  <c r="I173" i="1"/>
  <c r="I171" i="1"/>
  <c r="K171" i="1" s="1"/>
  <c r="O171" i="1" s="1"/>
  <c r="I169" i="1"/>
  <c r="I167" i="1"/>
  <c r="K167" i="1" s="1"/>
  <c r="I163" i="1"/>
  <c r="I161" i="1"/>
  <c r="K161" i="1" s="1"/>
  <c r="O161" i="1" s="1"/>
  <c r="I137" i="1"/>
  <c r="I133" i="1"/>
  <c r="I114" i="1"/>
  <c r="K114" i="1" s="1"/>
  <c r="O114" i="1" s="1"/>
  <c r="I112" i="1"/>
  <c r="K112" i="1" s="1"/>
  <c r="O112" i="1" s="1"/>
  <c r="I76" i="1"/>
  <c r="I74" i="1"/>
  <c r="K74" i="1" s="1"/>
  <c r="I72" i="1"/>
  <c r="I70" i="1"/>
  <c r="I149" i="1"/>
  <c r="I147" i="1"/>
  <c r="K147" i="1" s="1"/>
  <c r="O147" i="1" s="1"/>
  <c r="I145" i="1"/>
  <c r="K145" i="1" s="1"/>
  <c r="O145" i="1" s="1"/>
  <c r="I143" i="1"/>
  <c r="I110" i="1"/>
  <c r="I108" i="1"/>
  <c r="I106" i="1"/>
  <c r="I104" i="1"/>
  <c r="K104" i="1" s="1"/>
  <c r="O104" i="1" s="1"/>
  <c r="I102" i="1"/>
  <c r="I64" i="1"/>
  <c r="K64" i="1" s="1"/>
  <c r="O64" i="1" s="1"/>
  <c r="I62" i="1"/>
  <c r="K62" i="1" s="1"/>
  <c r="O62" i="1" s="1"/>
  <c r="I141" i="1"/>
  <c r="K141" i="1" s="1"/>
  <c r="O141" i="1" s="1"/>
  <c r="O140" i="1" s="1"/>
  <c r="I128" i="1"/>
  <c r="I126" i="1"/>
  <c r="K126" i="1" s="1"/>
  <c r="O126" i="1" s="1"/>
  <c r="I124" i="1"/>
  <c r="I122" i="1"/>
  <c r="K122" i="1" s="1"/>
  <c r="O122" i="1" s="1"/>
  <c r="I120" i="1"/>
  <c r="I118" i="1"/>
  <c r="K118" i="1" s="1"/>
  <c r="O118" i="1" s="1"/>
  <c r="I100" i="1"/>
  <c r="K100" i="1" s="1"/>
  <c r="O100" i="1" s="1"/>
  <c r="I98" i="1"/>
  <c r="K98" i="1" s="1"/>
  <c r="O98" i="1" s="1"/>
  <c r="I96" i="1"/>
  <c r="I94" i="1"/>
  <c r="I92" i="1"/>
  <c r="K92" i="1" s="1"/>
  <c r="O92" i="1" s="1"/>
  <c r="I90" i="1"/>
  <c r="K90" i="1" s="1"/>
  <c r="O90" i="1" s="1"/>
  <c r="I88" i="1"/>
  <c r="I86" i="1"/>
  <c r="I84" i="1"/>
  <c r="K84" i="1" s="1"/>
  <c r="O84" i="1" s="1"/>
  <c r="I82" i="1"/>
  <c r="K82" i="1" s="1"/>
  <c r="O82" i="1" s="1"/>
  <c r="I80" i="1"/>
  <c r="I159" i="1"/>
  <c r="I157" i="1"/>
  <c r="I155" i="1"/>
  <c r="I153" i="1"/>
  <c r="I139" i="1"/>
  <c r="I323" i="1"/>
  <c r="K323" i="1" s="1"/>
  <c r="O323" i="1" s="1"/>
  <c r="I322" i="1"/>
  <c r="K322" i="1" s="1"/>
  <c r="O322" i="1" s="1"/>
  <c r="I328" i="1"/>
  <c r="K328" i="1" s="1"/>
  <c r="O328" i="1" s="1"/>
  <c r="I67" i="1"/>
  <c r="I65" i="1"/>
  <c r="K65" i="1" s="1"/>
  <c r="O65" i="1" s="1"/>
  <c r="I66" i="1"/>
  <c r="K25" i="1"/>
  <c r="O25" i="1" s="1"/>
  <c r="I26" i="1"/>
  <c r="K26" i="1" s="1"/>
  <c r="O26" i="1" s="1"/>
  <c r="I28" i="1"/>
  <c r="I30" i="1"/>
  <c r="K30" i="1" s="1"/>
  <c r="O30" i="1" s="1"/>
  <c r="O29" i="1" s="1"/>
  <c r="I35" i="1"/>
  <c r="I37" i="1"/>
  <c r="K37" i="1" s="1"/>
  <c r="O37" i="1" s="1"/>
  <c r="I39" i="1"/>
  <c r="K39" i="1" s="1"/>
  <c r="O39" i="1" s="1"/>
  <c r="I41" i="1"/>
  <c r="K41" i="1" s="1"/>
  <c r="O41" i="1" s="1"/>
  <c r="O40" i="1" s="1"/>
  <c r="I43" i="1"/>
  <c r="K43" i="1" s="1"/>
  <c r="O43" i="1" s="1"/>
  <c r="O42" i="1" s="1"/>
  <c r="I45" i="1"/>
  <c r="K45" i="1" s="1"/>
  <c r="O45" i="1" s="1"/>
  <c r="I47" i="1"/>
  <c r="K47" i="1" s="1"/>
  <c r="O47" i="1" s="1"/>
  <c r="I49" i="1"/>
  <c r="K49" i="1" s="1"/>
  <c r="O49" i="1" s="1"/>
  <c r="I51" i="1"/>
  <c r="K51" i="1" s="1"/>
  <c r="O51" i="1" s="1"/>
  <c r="K52" i="1"/>
  <c r="O52" i="1" s="1"/>
  <c r="I55" i="1"/>
  <c r="K55" i="1" s="1"/>
  <c r="O55" i="1" s="1"/>
  <c r="I58" i="1"/>
  <c r="I60" i="1"/>
  <c r="L62" i="1"/>
  <c r="N64" i="1"/>
  <c r="P64" i="1" s="1"/>
  <c r="L328" i="1"/>
  <c r="N328" i="1" s="1"/>
  <c r="P328" i="1" s="1"/>
  <c r="L322" i="1"/>
  <c r="L323" i="1"/>
  <c r="N323" i="1" s="1"/>
  <c r="P323" i="1" s="1"/>
  <c r="L67" i="1"/>
  <c r="N67" i="1" s="1"/>
  <c r="P67" i="1" s="1"/>
  <c r="P25" i="1"/>
  <c r="L36" i="1"/>
  <c r="N36" i="1" s="1"/>
  <c r="P36" i="1" s="1"/>
  <c r="L38" i="1"/>
  <c r="N38" i="1" s="1"/>
  <c r="P38" i="1" s="1"/>
  <c r="L46" i="1"/>
  <c r="N46" i="1" s="1"/>
  <c r="P46" i="1" s="1"/>
  <c r="L48" i="1"/>
  <c r="N48" i="1" s="1"/>
  <c r="P48" i="1" s="1"/>
  <c r="L50" i="1"/>
  <c r="N50" i="1" s="1"/>
  <c r="P50" i="1" s="1"/>
  <c r="P52" i="1"/>
  <c r="L54" i="1"/>
  <c r="N54" i="1" s="1"/>
  <c r="P54" i="1" s="1"/>
  <c r="L56" i="1"/>
  <c r="N56" i="1" s="1"/>
  <c r="P56" i="1" s="1"/>
  <c r="L63" i="1"/>
  <c r="K28" i="1"/>
  <c r="O28" i="1" s="1"/>
  <c r="O27" i="1" s="1"/>
  <c r="I33" i="1"/>
  <c r="K33" i="1" s="1"/>
  <c r="O33" i="1" s="1"/>
  <c r="K35" i="1"/>
  <c r="O35" i="1" s="1"/>
  <c r="I36" i="1"/>
  <c r="K36" i="1" s="1"/>
  <c r="O36" i="1" s="1"/>
  <c r="I38" i="1"/>
  <c r="K38" i="1" s="1"/>
  <c r="O38" i="1" s="1"/>
  <c r="I46" i="1"/>
  <c r="K46" i="1" s="1"/>
  <c r="O46" i="1" s="1"/>
  <c r="I48" i="1"/>
  <c r="K48" i="1" s="1"/>
  <c r="O48" i="1" s="1"/>
  <c r="I50" i="1"/>
  <c r="K50" i="1" s="1"/>
  <c r="O50" i="1" s="1"/>
  <c r="I54" i="1"/>
  <c r="K54" i="1" s="1"/>
  <c r="O54" i="1" s="1"/>
  <c r="I56" i="1"/>
  <c r="K56" i="1" s="1"/>
  <c r="O56" i="1" s="1"/>
  <c r="L57" i="1"/>
  <c r="N57" i="1" s="1"/>
  <c r="P57" i="1" s="1"/>
  <c r="L58" i="1"/>
  <c r="N58" i="1" s="1"/>
  <c r="P58" i="1" s="1"/>
  <c r="L59" i="1"/>
  <c r="N59" i="1" s="1"/>
  <c r="P59" i="1" s="1"/>
  <c r="L60" i="1"/>
  <c r="N60" i="1" s="1"/>
  <c r="P60" i="1" s="1"/>
  <c r="L61" i="1"/>
  <c r="N62" i="1"/>
  <c r="P62" i="1" s="1"/>
  <c r="K113" i="1"/>
  <c r="O113" i="1" s="1"/>
  <c r="L356" i="1"/>
  <c r="N356" i="1" s="1"/>
  <c r="L354" i="1"/>
  <c r="N354" i="1" s="1"/>
  <c r="P354" i="1" s="1"/>
  <c r="L352" i="1"/>
  <c r="N352" i="1" s="1"/>
  <c r="P352" i="1" s="1"/>
  <c r="L350" i="1"/>
  <c r="N350" i="1" s="1"/>
  <c r="L348" i="1"/>
  <c r="N348" i="1" s="1"/>
  <c r="L344" i="1"/>
  <c r="N344" i="1" s="1"/>
  <c r="P344" i="1" s="1"/>
  <c r="L342" i="1"/>
  <c r="N342" i="1" s="1"/>
  <c r="P342" i="1" s="1"/>
  <c r="L340" i="1"/>
  <c r="N340" i="1" s="1"/>
  <c r="L338" i="1"/>
  <c r="N338" i="1" s="1"/>
  <c r="L336" i="1"/>
  <c r="N336" i="1" s="1"/>
  <c r="P336" i="1" s="1"/>
  <c r="L334" i="1"/>
  <c r="N334" i="1" s="1"/>
  <c r="P334" i="1" s="1"/>
  <c r="L332" i="1"/>
  <c r="N332" i="1" s="1"/>
  <c r="L330" i="1"/>
  <c r="L326" i="1"/>
  <c r="N326" i="1" s="1"/>
  <c r="P326" i="1" s="1"/>
  <c r="L324" i="1"/>
  <c r="N324" i="1" s="1"/>
  <c r="P324" i="1" s="1"/>
  <c r="L320" i="1"/>
  <c r="L318" i="1"/>
  <c r="N318" i="1" s="1"/>
  <c r="L316" i="1"/>
  <c r="N316" i="1" s="1"/>
  <c r="L314" i="1"/>
  <c r="N314" i="1" s="1"/>
  <c r="P314" i="1" s="1"/>
  <c r="L312" i="1"/>
  <c r="N312" i="1" s="1"/>
  <c r="L310" i="1"/>
  <c r="N310" i="1" s="1"/>
  <c r="L306" i="1"/>
  <c r="N306" i="1" s="1"/>
  <c r="P306" i="1" s="1"/>
  <c r="L301" i="1"/>
  <c r="N301" i="1" s="1"/>
  <c r="P301" i="1" s="1"/>
  <c r="L299" i="1"/>
  <c r="N299" i="1" s="1"/>
  <c r="L297" i="1"/>
  <c r="L357" i="1"/>
  <c r="N357" i="1" s="1"/>
  <c r="P357" i="1" s="1"/>
  <c r="L355" i="1"/>
  <c r="N355" i="1" s="1"/>
  <c r="P355" i="1" s="1"/>
  <c r="L353" i="1"/>
  <c r="L351" i="1"/>
  <c r="L349" i="1"/>
  <c r="N349" i="1" s="1"/>
  <c r="P349" i="1" s="1"/>
  <c r="L343" i="1"/>
  <c r="N343" i="1" s="1"/>
  <c r="P343" i="1" s="1"/>
  <c r="L333" i="1"/>
  <c r="L327" i="1"/>
  <c r="L319" i="1"/>
  <c r="N319" i="1" s="1"/>
  <c r="P319" i="1" s="1"/>
  <c r="L341" i="1"/>
  <c r="N341" i="1" s="1"/>
  <c r="P341" i="1" s="1"/>
  <c r="L331" i="1"/>
  <c r="L325" i="1"/>
  <c r="L317" i="1"/>
  <c r="N317" i="1" s="1"/>
  <c r="P317" i="1" s="1"/>
  <c r="L307" i="1"/>
  <c r="N307" i="1" s="1"/>
  <c r="P307" i="1" s="1"/>
  <c r="L304" i="1"/>
  <c r="L300" i="1"/>
  <c r="L295" i="1"/>
  <c r="L293" i="1"/>
  <c r="N293" i="1" s="1"/>
  <c r="P293" i="1" s="1"/>
  <c r="L291" i="1"/>
  <c r="N291" i="1" s="1"/>
  <c r="L287" i="1"/>
  <c r="L285" i="1"/>
  <c r="N285" i="1" s="1"/>
  <c r="P285" i="1" s="1"/>
  <c r="L283" i="1"/>
  <c r="N283" i="1" s="1"/>
  <c r="P283" i="1" s="1"/>
  <c r="L281" i="1"/>
  <c r="L277" i="1"/>
  <c r="N277" i="1" s="1"/>
  <c r="L275" i="1"/>
  <c r="N275" i="1" s="1"/>
  <c r="P275" i="1" s="1"/>
  <c r="L273" i="1"/>
  <c r="N273" i="1" s="1"/>
  <c r="P273" i="1" s="1"/>
  <c r="L271" i="1"/>
  <c r="L269" i="1"/>
  <c r="N269" i="1" s="1"/>
  <c r="L261" i="1"/>
  <c r="L259" i="1"/>
  <c r="N259" i="1" s="1"/>
  <c r="P259" i="1" s="1"/>
  <c r="L257" i="1"/>
  <c r="N257" i="1" s="1"/>
  <c r="L255" i="1"/>
  <c r="L251" i="1"/>
  <c r="N251" i="1" s="1"/>
  <c r="P251" i="1" s="1"/>
  <c r="L249" i="1"/>
  <c r="N249" i="1" s="1"/>
  <c r="P249" i="1" s="1"/>
  <c r="L247" i="1"/>
  <c r="L245" i="1"/>
  <c r="N245" i="1" s="1"/>
  <c r="L243" i="1"/>
  <c r="N243" i="1" s="1"/>
  <c r="P243" i="1" s="1"/>
  <c r="L241" i="1"/>
  <c r="N241" i="1" s="1"/>
  <c r="P241" i="1" s="1"/>
  <c r="L239" i="1"/>
  <c r="L235" i="1"/>
  <c r="L233" i="1"/>
  <c r="L231" i="1"/>
  <c r="N231" i="1" s="1"/>
  <c r="P231" i="1" s="1"/>
  <c r="L229" i="1"/>
  <c r="N229" i="1" s="1"/>
  <c r="L227" i="1"/>
  <c r="N227" i="1" s="1"/>
  <c r="L225" i="1"/>
  <c r="N225" i="1" s="1"/>
  <c r="P225" i="1" s="1"/>
  <c r="L223" i="1"/>
  <c r="N223" i="1" s="1"/>
  <c r="P223" i="1" s="1"/>
  <c r="L315" i="1"/>
  <c r="L345" i="1"/>
  <c r="L337" i="1"/>
  <c r="N337" i="1" s="1"/>
  <c r="P337" i="1" s="1"/>
  <c r="L335" i="1"/>
  <c r="N335" i="1" s="1"/>
  <c r="P335" i="1" s="1"/>
  <c r="L294" i="1"/>
  <c r="L298" i="1"/>
  <c r="L284" i="1"/>
  <c r="N284" i="1" s="1"/>
  <c r="P284" i="1" s="1"/>
  <c r="L278" i="1"/>
  <c r="L270" i="1"/>
  <c r="L296" i="1"/>
  <c r="L280" i="1"/>
  <c r="N280" i="1" s="1"/>
  <c r="P280" i="1" s="1"/>
  <c r="L246" i="1"/>
  <c r="N246" i="1" s="1"/>
  <c r="P246" i="1" s="1"/>
  <c r="L238" i="1"/>
  <c r="L321" i="1"/>
  <c r="L276" i="1"/>
  <c r="L272" i="1"/>
  <c r="N272" i="1" s="1"/>
  <c r="P272" i="1" s="1"/>
  <c r="L258" i="1"/>
  <c r="L244" i="1"/>
  <c r="L230" i="1"/>
  <c r="N230" i="1" s="1"/>
  <c r="P230" i="1" s="1"/>
  <c r="L286" i="1"/>
  <c r="N286" i="1" s="1"/>
  <c r="P286" i="1" s="1"/>
  <c r="L274" i="1"/>
  <c r="L268" i="1"/>
  <c r="L264" i="1"/>
  <c r="N264" i="1" s="1"/>
  <c r="P264" i="1" s="1"/>
  <c r="L260" i="1"/>
  <c r="N260" i="1" s="1"/>
  <c r="P260" i="1" s="1"/>
  <c r="L256" i="1"/>
  <c r="L250" i="1"/>
  <c r="L242" i="1"/>
  <c r="L292" i="1"/>
  <c r="L288" i="1"/>
  <c r="L282" i="1"/>
  <c r="L266" i="1"/>
  <c r="N266" i="1" s="1"/>
  <c r="P266" i="1" s="1"/>
  <c r="L234" i="1"/>
  <c r="N234" i="1" s="1"/>
  <c r="P234" i="1" s="1"/>
  <c r="L222" i="1"/>
  <c r="L220" i="1"/>
  <c r="L217" i="1"/>
  <c r="N217" i="1" s="1"/>
  <c r="P217" i="1" s="1"/>
  <c r="L213" i="1"/>
  <c r="N213" i="1" s="1"/>
  <c r="P213" i="1" s="1"/>
  <c r="L211" i="1"/>
  <c r="N211" i="1" s="1"/>
  <c r="L209" i="1"/>
  <c r="N209" i="1" s="1"/>
  <c r="L207" i="1"/>
  <c r="N207" i="1" s="1"/>
  <c r="P207" i="1" s="1"/>
  <c r="L205" i="1"/>
  <c r="N205" i="1" s="1"/>
  <c r="P205" i="1" s="1"/>
  <c r="L201" i="1"/>
  <c r="N201" i="1" s="1"/>
  <c r="L199" i="1"/>
  <c r="N199" i="1" s="1"/>
  <c r="L197" i="1"/>
  <c r="N197" i="1" s="1"/>
  <c r="P197" i="1" s="1"/>
  <c r="L195" i="1"/>
  <c r="N195" i="1" s="1"/>
  <c r="P195" i="1" s="1"/>
  <c r="L193" i="1"/>
  <c r="N193" i="1" s="1"/>
  <c r="L191" i="1"/>
  <c r="N191" i="1" s="1"/>
  <c r="L189" i="1"/>
  <c r="N189" i="1" s="1"/>
  <c r="P189" i="1" s="1"/>
  <c r="L187" i="1"/>
  <c r="N187" i="1" s="1"/>
  <c r="P187" i="1" s="1"/>
  <c r="L185" i="1"/>
  <c r="L240" i="1"/>
  <c r="L248" i="1"/>
  <c r="N248" i="1" s="1"/>
  <c r="P248" i="1" s="1"/>
  <c r="L219" i="1"/>
  <c r="N219" i="1" s="1"/>
  <c r="P219" i="1" s="1"/>
  <c r="L214" i="1"/>
  <c r="L212" i="1"/>
  <c r="L210" i="1"/>
  <c r="N210" i="1" s="1"/>
  <c r="P210" i="1" s="1"/>
  <c r="L208" i="1"/>
  <c r="N208" i="1" s="1"/>
  <c r="P208" i="1" s="1"/>
  <c r="L206" i="1"/>
  <c r="L204" i="1"/>
  <c r="L200" i="1"/>
  <c r="N200" i="1" s="1"/>
  <c r="P200" i="1" s="1"/>
  <c r="L198" i="1"/>
  <c r="N198" i="1" s="1"/>
  <c r="L196" i="1"/>
  <c r="L194" i="1"/>
  <c r="L190" i="1"/>
  <c r="N190" i="1" s="1"/>
  <c r="P190" i="1" s="1"/>
  <c r="L188" i="1"/>
  <c r="N188" i="1" s="1"/>
  <c r="P188" i="1" s="1"/>
  <c r="L254" i="1"/>
  <c r="L232" i="1"/>
  <c r="L184" i="1"/>
  <c r="N184" i="1" s="1"/>
  <c r="P184" i="1" s="1"/>
  <c r="L182" i="1"/>
  <c r="N182" i="1" s="1"/>
  <c r="P182" i="1" s="1"/>
  <c r="L163" i="1"/>
  <c r="L161" i="1"/>
  <c r="L141" i="1"/>
  <c r="N141" i="1" s="1"/>
  <c r="P141" i="1" s="1"/>
  <c r="L128" i="1"/>
  <c r="N128" i="1" s="1"/>
  <c r="P128" i="1" s="1"/>
  <c r="L127" i="1"/>
  <c r="N127" i="1" s="1"/>
  <c r="P127" i="1" s="1"/>
  <c r="L126" i="1"/>
  <c r="N126" i="1" s="1"/>
  <c r="L125" i="1"/>
  <c r="N125" i="1" s="1"/>
  <c r="P125" i="1" s="1"/>
  <c r="L124" i="1"/>
  <c r="N124" i="1" s="1"/>
  <c r="P124" i="1" s="1"/>
  <c r="L123" i="1"/>
  <c r="N123" i="1" s="1"/>
  <c r="P123" i="1" s="1"/>
  <c r="L122" i="1"/>
  <c r="N122" i="1" s="1"/>
  <c r="L121" i="1"/>
  <c r="N121" i="1" s="1"/>
  <c r="P121" i="1" s="1"/>
  <c r="L120" i="1"/>
  <c r="N120" i="1" s="1"/>
  <c r="P120" i="1" s="1"/>
  <c r="L119" i="1"/>
  <c r="N119" i="1" s="1"/>
  <c r="P119" i="1" s="1"/>
  <c r="L118" i="1"/>
  <c r="N118" i="1" s="1"/>
  <c r="L100" i="1"/>
  <c r="N100" i="1" s="1"/>
  <c r="P100" i="1" s="1"/>
  <c r="L99" i="1"/>
  <c r="N99" i="1" s="1"/>
  <c r="P99" i="1" s="1"/>
  <c r="L98" i="1"/>
  <c r="N98" i="1" s="1"/>
  <c r="L97" i="1"/>
  <c r="N97" i="1" s="1"/>
  <c r="P97" i="1" s="1"/>
  <c r="L96" i="1"/>
  <c r="N96" i="1" s="1"/>
  <c r="P96" i="1" s="1"/>
  <c r="L95" i="1"/>
  <c r="N95" i="1" s="1"/>
  <c r="P95" i="1" s="1"/>
  <c r="L94" i="1"/>
  <c r="N94" i="1" s="1"/>
  <c r="L93" i="1"/>
  <c r="N93" i="1" s="1"/>
  <c r="P93" i="1" s="1"/>
  <c r="L92" i="1"/>
  <c r="N92" i="1" s="1"/>
  <c r="P92" i="1" s="1"/>
  <c r="L91" i="1"/>
  <c r="N91" i="1" s="1"/>
  <c r="P91" i="1" s="1"/>
  <c r="L90" i="1"/>
  <c r="N90" i="1" s="1"/>
  <c r="L88" i="1"/>
  <c r="N88" i="1" s="1"/>
  <c r="L86" i="1"/>
  <c r="N86" i="1" s="1"/>
  <c r="P86" i="1" s="1"/>
  <c r="L84" i="1"/>
  <c r="N84" i="1" s="1"/>
  <c r="P84" i="1" s="1"/>
  <c r="L83" i="1"/>
  <c r="N83" i="1" s="1"/>
  <c r="P83" i="1" s="1"/>
  <c r="L82" i="1"/>
  <c r="N82" i="1" s="1"/>
  <c r="L81" i="1"/>
  <c r="N81" i="1" s="1"/>
  <c r="P81" i="1" s="1"/>
  <c r="L80" i="1"/>
  <c r="N80" i="1" s="1"/>
  <c r="P80" i="1" s="1"/>
  <c r="L79" i="1"/>
  <c r="N79" i="1" s="1"/>
  <c r="P79" i="1" s="1"/>
  <c r="L173" i="1"/>
  <c r="L171" i="1"/>
  <c r="L169" i="1"/>
  <c r="N169" i="1" s="1"/>
  <c r="P169" i="1" s="1"/>
  <c r="L167" i="1"/>
  <c r="L159" i="1"/>
  <c r="L158" i="1"/>
  <c r="N158" i="1" s="1"/>
  <c r="P158" i="1" s="1"/>
  <c r="L157" i="1"/>
  <c r="N157" i="1" s="1"/>
  <c r="P157" i="1" s="1"/>
  <c r="L156" i="1"/>
  <c r="L155" i="1"/>
  <c r="L154" i="1"/>
  <c r="N154" i="1" s="1"/>
  <c r="P154" i="1" s="1"/>
  <c r="L153" i="1"/>
  <c r="N153" i="1" s="1"/>
  <c r="P153" i="1" s="1"/>
  <c r="L152" i="1"/>
  <c r="L139" i="1"/>
  <c r="L131" i="1"/>
  <c r="N131" i="1" s="1"/>
  <c r="P131" i="1" s="1"/>
  <c r="L186" i="1"/>
  <c r="L183" i="1"/>
  <c r="L181" i="1"/>
  <c r="L179" i="1"/>
  <c r="N179" i="1" s="1"/>
  <c r="P179" i="1" s="1"/>
  <c r="L177" i="1"/>
  <c r="N177" i="1" s="1"/>
  <c r="P177" i="1" s="1"/>
  <c r="L164" i="1"/>
  <c r="L162" i="1"/>
  <c r="L160" i="1"/>
  <c r="N160" i="1" s="1"/>
  <c r="P160" i="1" s="1"/>
  <c r="L137" i="1"/>
  <c r="N137" i="1" s="1"/>
  <c r="P137" i="1" s="1"/>
  <c r="L136" i="1"/>
  <c r="N136" i="1" s="1"/>
  <c r="P136" i="1" s="1"/>
  <c r="L134" i="1"/>
  <c r="N134" i="1" s="1"/>
  <c r="P134" i="1" s="1"/>
  <c r="L133" i="1"/>
  <c r="N133" i="1" s="1"/>
  <c r="P133" i="1" s="1"/>
  <c r="L115" i="1"/>
  <c r="N115" i="1" s="1"/>
  <c r="P115" i="1" s="1"/>
  <c r="L114" i="1"/>
  <c r="N114" i="1" s="1"/>
  <c r="P114" i="1" s="1"/>
  <c r="L113" i="1"/>
  <c r="N113" i="1" s="1"/>
  <c r="P113" i="1" s="1"/>
  <c r="L112" i="1"/>
  <c r="N112" i="1" s="1"/>
  <c r="P112" i="1" s="1"/>
  <c r="L77" i="1"/>
  <c r="N77" i="1" s="1"/>
  <c r="P77" i="1" s="1"/>
  <c r="L76" i="1"/>
  <c r="N76" i="1" s="1"/>
  <c r="P76" i="1" s="1"/>
  <c r="L75" i="1"/>
  <c r="N75" i="1" s="1"/>
  <c r="P75" i="1" s="1"/>
  <c r="L74" i="1"/>
  <c r="N74" i="1" s="1"/>
  <c r="P74" i="1" s="1"/>
  <c r="L73" i="1"/>
  <c r="N73" i="1" s="1"/>
  <c r="P73" i="1" s="1"/>
  <c r="L72" i="1"/>
  <c r="N72" i="1" s="1"/>
  <c r="P72" i="1" s="1"/>
  <c r="L71" i="1"/>
  <c r="N71" i="1" s="1"/>
  <c r="P71" i="1" s="1"/>
  <c r="L70" i="1"/>
  <c r="N70" i="1" s="1"/>
  <c r="P70" i="1" s="1"/>
  <c r="L174" i="1"/>
  <c r="N174" i="1" s="1"/>
  <c r="P174" i="1" s="1"/>
  <c r="L172" i="1"/>
  <c r="L170" i="1"/>
  <c r="L168" i="1"/>
  <c r="N168" i="1" s="1"/>
  <c r="P168" i="1" s="1"/>
  <c r="L149" i="1"/>
  <c r="N149" i="1" s="1"/>
  <c r="P149" i="1" s="1"/>
  <c r="L148" i="1"/>
  <c r="N148" i="1" s="1"/>
  <c r="P148" i="1" s="1"/>
  <c r="L147" i="1"/>
  <c r="L146" i="1"/>
  <c r="N146" i="1" s="1"/>
  <c r="P146" i="1" s="1"/>
  <c r="L145" i="1"/>
  <c r="N145" i="1" s="1"/>
  <c r="P145" i="1" s="1"/>
  <c r="L144" i="1"/>
  <c r="N144" i="1" s="1"/>
  <c r="P144" i="1" s="1"/>
  <c r="L143" i="1"/>
  <c r="L110" i="1"/>
  <c r="N110" i="1" s="1"/>
  <c r="P110" i="1" s="1"/>
  <c r="L109" i="1"/>
  <c r="L108" i="1"/>
  <c r="L107" i="1"/>
  <c r="L106" i="1"/>
  <c r="N106" i="1" s="1"/>
  <c r="P106" i="1" s="1"/>
  <c r="L105" i="1"/>
  <c r="L104" i="1"/>
  <c r="L103" i="1"/>
  <c r="L102" i="1"/>
  <c r="N102" i="1" s="1"/>
  <c r="P102" i="1" s="1"/>
  <c r="I347" i="1"/>
  <c r="K347" i="1" s="1"/>
  <c r="O347" i="1" s="1"/>
  <c r="I267" i="1"/>
  <c r="I252" i="1"/>
  <c r="K252" i="1" s="1"/>
  <c r="O252" i="1" s="1"/>
  <c r="I290" i="1"/>
  <c r="K290" i="1" s="1"/>
  <c r="O290" i="1" s="1"/>
  <c r="I265" i="1"/>
  <c r="K265" i="1" s="1"/>
  <c r="O265" i="1" s="1"/>
  <c r="I236" i="1"/>
  <c r="I263" i="1"/>
  <c r="I180" i="1"/>
  <c r="K180" i="1" s="1"/>
  <c r="O180" i="1" s="1"/>
  <c r="I178" i="1"/>
  <c r="K178" i="1" s="1"/>
  <c r="O178" i="1" s="1"/>
  <c r="I176" i="1"/>
  <c r="I150" i="1"/>
  <c r="K150" i="1" s="1"/>
  <c r="O150" i="1" s="1"/>
  <c r="I117" i="1"/>
  <c r="K117" i="1" s="1"/>
  <c r="O117" i="1" s="1"/>
  <c r="I89" i="1"/>
  <c r="K89" i="1" s="1"/>
  <c r="O89" i="1" s="1"/>
  <c r="I87" i="1"/>
  <c r="I85" i="1"/>
  <c r="I203" i="1"/>
  <c r="K203" i="1" s="1"/>
  <c r="O203" i="1" s="1"/>
  <c r="I165" i="1"/>
  <c r="K165" i="1" s="1"/>
  <c r="O165" i="1" s="1"/>
  <c r="I68" i="1"/>
  <c r="L347" i="1"/>
  <c r="L267" i="1"/>
  <c r="N267" i="1" s="1"/>
  <c r="P267" i="1" s="1"/>
  <c r="L265" i="1"/>
  <c r="N265" i="1" s="1"/>
  <c r="P265" i="1" s="1"/>
  <c r="L263" i="1"/>
  <c r="N263" i="1" s="1"/>
  <c r="L290" i="1"/>
  <c r="L252" i="1"/>
  <c r="N252" i="1" s="1"/>
  <c r="P252" i="1" s="1"/>
  <c r="L236" i="1"/>
  <c r="N236" i="1" s="1"/>
  <c r="P236" i="1" s="1"/>
  <c r="L203" i="1"/>
  <c r="N203" i="1" s="1"/>
  <c r="L180" i="1"/>
  <c r="L178" i="1"/>
  <c r="L176" i="1"/>
  <c r="N176" i="1" s="1"/>
  <c r="P176" i="1" s="1"/>
  <c r="L165" i="1"/>
  <c r="N165" i="1" s="1"/>
  <c r="L117" i="1"/>
  <c r="N117" i="1" s="1"/>
  <c r="P117" i="1" s="1"/>
  <c r="L89" i="1"/>
  <c r="N89" i="1" s="1"/>
  <c r="P89" i="1" s="1"/>
  <c r="L87" i="1"/>
  <c r="N87" i="1" s="1"/>
  <c r="P87" i="1" s="1"/>
  <c r="L85" i="1"/>
  <c r="N85" i="1" s="1"/>
  <c r="P85" i="1" s="1"/>
  <c r="L150" i="1"/>
  <c r="N150" i="1" s="1"/>
  <c r="P150" i="1" s="1"/>
  <c r="L68" i="1"/>
  <c r="N68" i="1" s="1"/>
  <c r="P68" i="1" s="1"/>
  <c r="L308" i="1"/>
  <c r="N308" i="1" s="1"/>
  <c r="P308" i="1" s="1"/>
  <c r="L221" i="1"/>
  <c r="N221" i="1" s="1"/>
  <c r="L135" i="1"/>
  <c r="N135" i="1" s="1"/>
  <c r="L26" i="1"/>
  <c r="N26" i="1" s="1"/>
  <c r="P26" i="1" s="1"/>
  <c r="Q26" i="1" s="1"/>
  <c r="L28" i="1"/>
  <c r="N28" i="1" s="1"/>
  <c r="P28" i="1" s="1"/>
  <c r="L30" i="1"/>
  <c r="N30" i="1" s="1"/>
  <c r="P30" i="1" s="1"/>
  <c r="L35" i="1"/>
  <c r="N35" i="1" s="1"/>
  <c r="P35" i="1" s="1"/>
  <c r="L37" i="1"/>
  <c r="N37" i="1" s="1"/>
  <c r="P37" i="1" s="1"/>
  <c r="L39" i="1"/>
  <c r="N39" i="1" s="1"/>
  <c r="P39" i="1" s="1"/>
  <c r="L41" i="1"/>
  <c r="N41" i="1" s="1"/>
  <c r="P41" i="1" s="1"/>
  <c r="L43" i="1"/>
  <c r="N43" i="1" s="1"/>
  <c r="P43" i="1" s="1"/>
  <c r="L45" i="1"/>
  <c r="N45" i="1" s="1"/>
  <c r="P45" i="1" s="1"/>
  <c r="L47" i="1"/>
  <c r="N47" i="1" s="1"/>
  <c r="P47" i="1" s="1"/>
  <c r="L49" i="1"/>
  <c r="N49" i="1" s="1"/>
  <c r="P49" i="1" s="1"/>
  <c r="L51" i="1"/>
  <c r="N51" i="1" s="1"/>
  <c r="P51" i="1" s="1"/>
  <c r="L55" i="1"/>
  <c r="N55" i="1" s="1"/>
  <c r="P55" i="1" s="1"/>
  <c r="O58" i="1"/>
  <c r="K58" i="1"/>
  <c r="K60" i="1"/>
  <c r="O60" i="1" s="1"/>
  <c r="N61" i="1"/>
  <c r="P61" i="1" s="1"/>
  <c r="N63" i="1"/>
  <c r="P63" i="1" s="1"/>
  <c r="L65" i="1"/>
  <c r="N65" i="1" s="1"/>
  <c r="P65" i="1" s="1"/>
  <c r="P135" i="1"/>
  <c r="K136" i="1"/>
  <c r="O136" i="1" s="1"/>
  <c r="N185" i="1"/>
  <c r="P185" i="1" s="1"/>
  <c r="K80" i="1"/>
  <c r="O80" i="1" s="1"/>
  <c r="K86" i="1"/>
  <c r="O86" i="1" s="1"/>
  <c r="K88" i="1"/>
  <c r="O88" i="1" s="1"/>
  <c r="K94" i="1"/>
  <c r="O94" i="1" s="1"/>
  <c r="K96" i="1"/>
  <c r="O96" i="1" s="1"/>
  <c r="K120" i="1"/>
  <c r="O120" i="1" s="1"/>
  <c r="K124" i="1"/>
  <c r="O124" i="1" s="1"/>
  <c r="K128" i="1"/>
  <c r="O128" i="1" s="1"/>
  <c r="K134" i="1"/>
  <c r="O134" i="1" s="1"/>
  <c r="N139" i="1"/>
  <c r="P139" i="1" s="1"/>
  <c r="N152" i="1"/>
  <c r="P152" i="1" s="1"/>
  <c r="N155" i="1"/>
  <c r="P155" i="1" s="1"/>
  <c r="N156" i="1"/>
  <c r="P156" i="1" s="1"/>
  <c r="N159" i="1"/>
  <c r="P159" i="1" s="1"/>
  <c r="O167" i="1"/>
  <c r="N167" i="1"/>
  <c r="P167" i="1" s="1"/>
  <c r="K169" i="1"/>
  <c r="O169" i="1" s="1"/>
  <c r="N171" i="1"/>
  <c r="P171" i="1" s="1"/>
  <c r="K173" i="1"/>
  <c r="O173" i="1" s="1"/>
  <c r="N173" i="1"/>
  <c r="P173" i="1" s="1"/>
  <c r="P193" i="1"/>
  <c r="P201" i="1"/>
  <c r="N206" i="1"/>
  <c r="P206" i="1" s="1"/>
  <c r="N214" i="1"/>
  <c r="K66" i="1"/>
  <c r="O66" i="1" s="1"/>
  <c r="K68" i="1"/>
  <c r="O68" i="1" s="1"/>
  <c r="K102" i="1"/>
  <c r="O102" i="1" s="1"/>
  <c r="K106" i="1"/>
  <c r="O106" i="1" s="1"/>
  <c r="K108" i="1"/>
  <c r="O108" i="1" s="1"/>
  <c r="K110" i="1"/>
  <c r="O110" i="1" s="1"/>
  <c r="O131" i="1"/>
  <c r="K143" i="1"/>
  <c r="O143" i="1" s="1"/>
  <c r="K149" i="1"/>
  <c r="O149" i="1" s="1"/>
  <c r="O154" i="1"/>
  <c r="K156" i="1"/>
  <c r="O156" i="1" s="1"/>
  <c r="K158" i="1"/>
  <c r="O158" i="1" s="1"/>
  <c r="N161" i="1"/>
  <c r="P161" i="1" s="1"/>
  <c r="K163" i="1"/>
  <c r="O163" i="1" s="1"/>
  <c r="N163" i="1"/>
  <c r="P163" i="1" s="1"/>
  <c r="K176" i="1"/>
  <c r="O176" i="1" s="1"/>
  <c r="N178" i="1"/>
  <c r="P178" i="1" s="1"/>
  <c r="N180" i="1"/>
  <c r="P180" i="1" s="1"/>
  <c r="K182" i="1"/>
  <c r="O182" i="1" s="1"/>
  <c r="P191" i="1"/>
  <c r="N196" i="1"/>
  <c r="P196" i="1" s="1"/>
  <c r="P209" i="1"/>
  <c r="N222" i="1"/>
  <c r="N233" i="1"/>
  <c r="P233" i="1" s="1"/>
  <c r="N66" i="1"/>
  <c r="P66" i="1" s="1"/>
  <c r="K70" i="1"/>
  <c r="O70" i="1" s="1"/>
  <c r="K72" i="1"/>
  <c r="O72" i="1" s="1"/>
  <c r="O74" i="1"/>
  <c r="K76" i="1"/>
  <c r="O76" i="1" s="1"/>
  <c r="K79" i="1"/>
  <c r="O79" i="1" s="1"/>
  <c r="P82" i="1"/>
  <c r="K85" i="1"/>
  <c r="O85" i="1" s="1"/>
  <c r="K87" i="1"/>
  <c r="O87" i="1" s="1"/>
  <c r="P88" i="1"/>
  <c r="P90" i="1"/>
  <c r="K93" i="1"/>
  <c r="O93" i="1" s="1"/>
  <c r="P94" i="1"/>
  <c r="K95" i="1"/>
  <c r="O95" i="1" s="1"/>
  <c r="K97" i="1"/>
  <c r="O97" i="1" s="1"/>
  <c r="P98" i="1"/>
  <c r="N103" i="1"/>
  <c r="P103" i="1" s="1"/>
  <c r="N104" i="1"/>
  <c r="P104" i="1" s="1"/>
  <c r="N105" i="1"/>
  <c r="P105" i="1" s="1"/>
  <c r="N107" i="1"/>
  <c r="P107" i="1" s="1"/>
  <c r="N108" i="1"/>
  <c r="P108" i="1" s="1"/>
  <c r="N109" i="1"/>
  <c r="P109" i="1" s="1"/>
  <c r="P118" i="1"/>
  <c r="K121" i="1"/>
  <c r="O121" i="1" s="1"/>
  <c r="P122" i="1"/>
  <c r="K123" i="1"/>
  <c r="O123" i="1" s="1"/>
  <c r="P126" i="1"/>
  <c r="K133" i="1"/>
  <c r="O133" i="1" s="1"/>
  <c r="K135" i="1"/>
  <c r="O135" i="1" s="1"/>
  <c r="K137" i="1"/>
  <c r="O137" i="1" s="1"/>
  <c r="N143" i="1"/>
  <c r="P143" i="1" s="1"/>
  <c r="N147" i="1"/>
  <c r="P147" i="1" s="1"/>
  <c r="P165" i="1"/>
  <c r="K168" i="1"/>
  <c r="O168" i="1" s="1"/>
  <c r="N170" i="1"/>
  <c r="P170" i="1" s="1"/>
  <c r="N172" i="1"/>
  <c r="P172" i="1" s="1"/>
  <c r="O174" i="1"/>
  <c r="P199" i="1"/>
  <c r="N204" i="1"/>
  <c r="N212" i="1"/>
  <c r="P212" i="1" s="1"/>
  <c r="K225" i="1"/>
  <c r="O225" i="1" s="1"/>
  <c r="O224" i="1" s="1"/>
  <c r="K67" i="1"/>
  <c r="O67" i="1" s="1"/>
  <c r="K103" i="1"/>
  <c r="O103" i="1" s="1"/>
  <c r="K107" i="1"/>
  <c r="O107" i="1" s="1"/>
  <c r="K139" i="1"/>
  <c r="O139" i="1" s="1"/>
  <c r="O138" i="1" s="1"/>
  <c r="K153" i="1"/>
  <c r="O153" i="1" s="1"/>
  <c r="K155" i="1"/>
  <c r="O155" i="1" s="1"/>
  <c r="K157" i="1"/>
  <c r="O157" i="1" s="1"/>
  <c r="K159" i="1"/>
  <c r="O159" i="1" s="1"/>
  <c r="K162" i="1"/>
  <c r="O162" i="1" s="1"/>
  <c r="N162" i="1"/>
  <c r="P162" i="1" s="1"/>
  <c r="N164" i="1"/>
  <c r="P164" i="1" s="1"/>
  <c r="O177" i="1"/>
  <c r="K179" i="1"/>
  <c r="O179" i="1" s="1"/>
  <c r="N181" i="1"/>
  <c r="P181" i="1" s="1"/>
  <c r="K183" i="1"/>
  <c r="O183" i="1" s="1"/>
  <c r="N183" i="1"/>
  <c r="P183" i="1" s="1"/>
  <c r="K185" i="1"/>
  <c r="O185" i="1" s="1"/>
  <c r="N186" i="1"/>
  <c r="P186" i="1" s="1"/>
  <c r="O186" i="1"/>
  <c r="N194" i="1"/>
  <c r="P194" i="1" s="1"/>
  <c r="P203" i="1"/>
  <c r="P211" i="1"/>
  <c r="N220" i="1"/>
  <c r="P220" i="1" s="1"/>
  <c r="P222" i="1"/>
  <c r="K188" i="1"/>
  <c r="O188" i="1" s="1"/>
  <c r="K190" i="1"/>
  <c r="O190" i="1" s="1"/>
  <c r="K194" i="1"/>
  <c r="O194" i="1" s="1"/>
  <c r="K196" i="1"/>
  <c r="O196" i="1" s="1"/>
  <c r="K198" i="1"/>
  <c r="O198" i="1" s="1"/>
  <c r="K200" i="1"/>
  <c r="O200" i="1" s="1"/>
  <c r="K204" i="1"/>
  <c r="O204" i="1" s="1"/>
  <c r="K206" i="1"/>
  <c r="O206" i="1" s="1"/>
  <c r="K208" i="1"/>
  <c r="O208" i="1" s="1"/>
  <c r="K210" i="1"/>
  <c r="O210" i="1" s="1"/>
  <c r="K212" i="1"/>
  <c r="O212" i="1" s="1"/>
  <c r="K214" i="1"/>
  <c r="O214" i="1" s="1"/>
  <c r="N240" i="1"/>
  <c r="P240" i="1" s="1"/>
  <c r="K240" i="1"/>
  <c r="O240" i="1" s="1"/>
  <c r="K243" i="1"/>
  <c r="O243" i="1" s="1"/>
  <c r="N261" i="1"/>
  <c r="P261" i="1" s="1"/>
  <c r="N271" i="1"/>
  <c r="P271" i="1" s="1"/>
  <c r="K280" i="1"/>
  <c r="O280" i="1" s="1"/>
  <c r="P198" i="1"/>
  <c r="P204" i="1"/>
  <c r="P214" i="1"/>
  <c r="P221" i="1"/>
  <c r="O223" i="1"/>
  <c r="K231" i="1"/>
  <c r="O231" i="1" s="1"/>
  <c r="N232" i="1"/>
  <c r="P232" i="1" s="1"/>
  <c r="K245" i="1"/>
  <c r="O245" i="1" s="1"/>
  <c r="P263" i="1"/>
  <c r="K266" i="1"/>
  <c r="O266" i="1" s="1"/>
  <c r="K187" i="1"/>
  <c r="O187" i="1" s="1"/>
  <c r="K191" i="1"/>
  <c r="O191" i="1" s="1"/>
  <c r="K193" i="1"/>
  <c r="O193" i="1" s="1"/>
  <c r="K195" i="1"/>
  <c r="O195" i="1" s="1"/>
  <c r="K199" i="1"/>
  <c r="O199" i="1" s="1"/>
  <c r="K201" i="1"/>
  <c r="O201" i="1" s="1"/>
  <c r="K205" i="1"/>
  <c r="O205" i="1" s="1"/>
  <c r="K209" i="1"/>
  <c r="O209" i="1" s="1"/>
  <c r="K213" i="1"/>
  <c r="O213" i="1" s="1"/>
  <c r="K217" i="1"/>
  <c r="O217" i="1" s="1"/>
  <c r="K220" i="1"/>
  <c r="O220" i="1" s="1"/>
  <c r="N235" i="1"/>
  <c r="P235" i="1" s="1"/>
  <c r="K236" i="1"/>
  <c r="O236" i="1" s="1"/>
  <c r="N247" i="1"/>
  <c r="P247" i="1" s="1"/>
  <c r="N254" i="1"/>
  <c r="P254" i="1" s="1"/>
  <c r="K254" i="1"/>
  <c r="O254" i="1" s="1"/>
  <c r="N255" i="1"/>
  <c r="K267" i="1"/>
  <c r="O267" i="1" s="1"/>
  <c r="P227" i="1"/>
  <c r="N239" i="1"/>
  <c r="P239" i="1" s="1"/>
  <c r="K248" i="1"/>
  <c r="O248" i="1" s="1"/>
  <c r="K251" i="1"/>
  <c r="O251" i="1" s="1"/>
  <c r="N287" i="1"/>
  <c r="P287" i="1" s="1"/>
  <c r="K298" i="1"/>
  <c r="O298" i="1" s="1"/>
  <c r="N288" i="1"/>
  <c r="P288" i="1" s="1"/>
  <c r="P291" i="1"/>
  <c r="N321" i="1"/>
  <c r="P321" i="1" s="1"/>
  <c r="K321" i="1"/>
  <c r="O321" i="1" s="1"/>
  <c r="N330" i="1"/>
  <c r="P330" i="1" s="1"/>
  <c r="N242" i="1"/>
  <c r="P242" i="1" s="1"/>
  <c r="N250" i="1"/>
  <c r="P250" i="1" s="1"/>
  <c r="P255" i="1"/>
  <c r="N256" i="1"/>
  <c r="P256" i="1" s="1"/>
  <c r="O260" i="1"/>
  <c r="N274" i="1"/>
  <c r="P274" i="1" s="1"/>
  <c r="K276" i="1"/>
  <c r="O276" i="1" s="1"/>
  <c r="N282" i="1"/>
  <c r="P282" i="1" s="1"/>
  <c r="N296" i="1"/>
  <c r="P296" i="1" s="1"/>
  <c r="O296" i="1"/>
  <c r="K296" i="1"/>
  <c r="K332" i="1"/>
  <c r="O332" i="1" s="1"/>
  <c r="P229" i="1"/>
  <c r="K238" i="1"/>
  <c r="O238" i="1" s="1"/>
  <c r="N244" i="1"/>
  <c r="P244" i="1" s="1"/>
  <c r="K246" i="1"/>
  <c r="O246" i="1" s="1"/>
  <c r="P257" i="1"/>
  <c r="N258" i="1"/>
  <c r="P258" i="1" s="1"/>
  <c r="K263" i="1"/>
  <c r="O263" i="1" s="1"/>
  <c r="K264" i="1"/>
  <c r="O264" i="1" s="1"/>
  <c r="N268" i="1"/>
  <c r="P268" i="1" s="1"/>
  <c r="N281" i="1"/>
  <c r="P281" i="1" s="1"/>
  <c r="K285" i="1"/>
  <c r="O285" i="1" s="1"/>
  <c r="K286" i="1"/>
  <c r="O286" i="1" s="1"/>
  <c r="N292" i="1"/>
  <c r="P292" i="1" s="1"/>
  <c r="K292" i="1"/>
  <c r="O292" i="1" s="1"/>
  <c r="K295" i="1"/>
  <c r="O295" i="1" s="1"/>
  <c r="K320" i="1"/>
  <c r="O320" i="1" s="1"/>
  <c r="N238" i="1"/>
  <c r="P238" i="1" s="1"/>
  <c r="O242" i="1"/>
  <c r="P245" i="1"/>
  <c r="O250" i="1"/>
  <c r="O256" i="1"/>
  <c r="K271" i="1"/>
  <c r="O271" i="1" s="1"/>
  <c r="K272" i="1"/>
  <c r="O272" i="1" s="1"/>
  <c r="N276" i="1"/>
  <c r="P276" i="1" s="1"/>
  <c r="K282" i="1"/>
  <c r="O282" i="1" s="1"/>
  <c r="K288" i="1"/>
  <c r="O288" i="1" s="1"/>
  <c r="N295" i="1"/>
  <c r="P295" i="1" s="1"/>
  <c r="N298" i="1"/>
  <c r="P298" i="1" s="1"/>
  <c r="N322" i="1"/>
  <c r="P322" i="1" s="1"/>
  <c r="P269" i="1"/>
  <c r="N270" i="1"/>
  <c r="P270" i="1" s="1"/>
  <c r="P277" i="1"/>
  <c r="N278" i="1"/>
  <c r="P278" i="1" s="1"/>
  <c r="N290" i="1"/>
  <c r="P290" i="1" s="1"/>
  <c r="N320" i="1"/>
  <c r="P320" i="1" s="1"/>
  <c r="N294" i="1"/>
  <c r="P294" i="1" s="1"/>
  <c r="N297" i="1"/>
  <c r="P297" i="1" s="1"/>
  <c r="K301" i="1"/>
  <c r="O301" i="1" s="1"/>
  <c r="K326" i="1"/>
  <c r="O326" i="1" s="1"/>
  <c r="K330" i="1"/>
  <c r="O330" i="1" s="1"/>
  <c r="K334" i="1"/>
  <c r="O334" i="1" s="1"/>
  <c r="K338" i="1"/>
  <c r="O338" i="1" s="1"/>
  <c r="P340" i="1"/>
  <c r="K341" i="1"/>
  <c r="O341" i="1" s="1"/>
  <c r="P350" i="1"/>
  <c r="P310" i="1"/>
  <c r="N315" i="1"/>
  <c r="P315" i="1" s="1"/>
  <c r="K340" i="1"/>
  <c r="O340" i="1" s="1"/>
  <c r="K343" i="1"/>
  <c r="O343" i="1" s="1"/>
  <c r="P299" i="1"/>
  <c r="N300" i="1"/>
  <c r="P300" i="1" s="1"/>
  <c r="N304" i="1"/>
  <c r="P304" i="1" s="1"/>
  <c r="P316" i="1"/>
  <c r="K319" i="1"/>
  <c r="O319" i="1" s="1"/>
  <c r="N325" i="1"/>
  <c r="P325" i="1" s="1"/>
  <c r="K327" i="1"/>
  <c r="O327" i="1" s="1"/>
  <c r="N331" i="1"/>
  <c r="P331" i="1" s="1"/>
  <c r="K345" i="1"/>
  <c r="O345" i="1" s="1"/>
  <c r="N345" i="1"/>
  <c r="P345" i="1" s="1"/>
  <c r="P348" i="1"/>
  <c r="P356" i="1"/>
  <c r="P312" i="1"/>
  <c r="P318" i="1"/>
  <c r="N327" i="1"/>
  <c r="P327" i="1" s="1"/>
  <c r="P332" i="1"/>
  <c r="N333" i="1"/>
  <c r="P333" i="1" s="1"/>
  <c r="K335" i="1"/>
  <c r="O335" i="1" s="1"/>
  <c r="P338" i="1"/>
  <c r="K342" i="1"/>
  <c r="O342" i="1" s="1"/>
  <c r="K344" i="1"/>
  <c r="O344" i="1" s="1"/>
  <c r="K350" i="1"/>
  <c r="O350" i="1" s="1"/>
  <c r="K352" i="1"/>
  <c r="O352" i="1" s="1"/>
  <c r="K356" i="1"/>
  <c r="O356" i="1" s="1"/>
  <c r="N347" i="1"/>
  <c r="P347" i="1" s="1"/>
  <c r="N351" i="1"/>
  <c r="P351" i="1" s="1"/>
  <c r="N353" i="1"/>
  <c r="P353" i="1" s="1"/>
  <c r="K349" i="1"/>
  <c r="O349" i="1" s="1"/>
  <c r="K351" i="1"/>
  <c r="O351" i="1" s="1"/>
  <c r="K353" i="1"/>
  <c r="O353" i="1" s="1"/>
  <c r="K355" i="1"/>
  <c r="O355" i="1" s="1"/>
  <c r="K357" i="1"/>
  <c r="O357" i="1" s="1"/>
  <c r="O111" i="1" l="1"/>
  <c r="O346" i="1"/>
  <c r="P313" i="1"/>
  <c r="Q327" i="1" s="1"/>
  <c r="P329" i="1"/>
  <c r="Q330" i="1" s="1"/>
  <c r="O216" i="1"/>
  <c r="P101" i="1"/>
  <c r="Q110" i="1" s="1"/>
  <c r="O78" i="1"/>
  <c r="O142" i="1"/>
  <c r="P151" i="1"/>
  <c r="Q163" i="1" s="1"/>
  <c r="P27" i="1"/>
  <c r="Q28" i="1" s="1"/>
  <c r="O53" i="1"/>
  <c r="O44" i="1"/>
  <c r="P32" i="1"/>
  <c r="Q33" i="1" s="1"/>
  <c r="P346" i="1"/>
  <c r="Q357" i="1" s="1"/>
  <c r="Q164" i="1"/>
  <c r="P218" i="1"/>
  <c r="Q223" i="1" s="1"/>
  <c r="O132" i="1"/>
  <c r="O116" i="1"/>
  <c r="P130" i="1"/>
  <c r="Q131" i="1" s="1"/>
  <c r="P44" i="1"/>
  <c r="Q48" i="1" s="1"/>
  <c r="P132" i="1"/>
  <c r="Q133" i="1" s="1"/>
  <c r="P53" i="1"/>
  <c r="Q62" i="1" s="1"/>
  <c r="P237" i="1"/>
  <c r="Q241" i="1" s="1"/>
  <c r="Q321" i="1"/>
  <c r="O202" i="1"/>
  <c r="Q160" i="1"/>
  <c r="Q104" i="1"/>
  <c r="Q158" i="1"/>
  <c r="Q154" i="1"/>
  <c r="P42" i="1"/>
  <c r="Q43" i="1" s="1"/>
  <c r="P34" i="1"/>
  <c r="Q37" i="1" s="1"/>
  <c r="Q57" i="1"/>
  <c r="O24" i="1"/>
  <c r="O23" i="1" s="1"/>
  <c r="O192" i="1"/>
  <c r="Q162" i="1"/>
  <c r="Q103" i="1"/>
  <c r="P175" i="1"/>
  <c r="Q181" i="1" s="1"/>
  <c r="O101" i="1"/>
  <c r="Q157" i="1"/>
  <c r="Q153" i="1"/>
  <c r="P138" i="1"/>
  <c r="Q139" i="1" s="1"/>
  <c r="P40" i="1"/>
  <c r="Q41" i="1" s="1"/>
  <c r="P29" i="1"/>
  <c r="Q30" i="1" s="1"/>
  <c r="P78" i="1"/>
  <c r="Q87" i="1" s="1"/>
  <c r="Q60" i="1"/>
  <c r="O32" i="1"/>
  <c r="Q354" i="1"/>
  <c r="P305" i="1"/>
  <c r="Q307" i="1" s="1"/>
  <c r="O339" i="1"/>
  <c r="Q350" i="1"/>
  <c r="Q320" i="1"/>
  <c r="Q308" i="1"/>
  <c r="O279" i="1"/>
  <c r="O262" i="1"/>
  <c r="P228" i="1"/>
  <c r="Q234" i="1" s="1"/>
  <c r="O305" i="1"/>
  <c r="P226" i="1"/>
  <c r="Q227" i="1" s="1"/>
  <c r="Q98" i="1"/>
  <c r="Q90" i="1"/>
  <c r="Q85" i="1"/>
  <c r="P24" i="1"/>
  <c r="P23" i="1" s="1"/>
  <c r="Q335" i="1"/>
  <c r="P311" i="1"/>
  <c r="Q312" i="1" s="1"/>
  <c r="Q317" i="1"/>
  <c r="P224" i="1"/>
  <c r="Q225" i="1" s="1"/>
  <c r="Q248" i="1"/>
  <c r="O253" i="1"/>
  <c r="P202" i="1"/>
  <c r="Q208" i="1" s="1"/>
  <c r="P142" i="1"/>
  <c r="Q148" i="1" s="1"/>
  <c r="P69" i="1"/>
  <c r="Q76" i="1" s="1"/>
  <c r="Q161" i="1"/>
  <c r="Q86" i="1"/>
  <c r="Q80" i="1"/>
  <c r="O130" i="1"/>
  <c r="O166" i="1"/>
  <c r="Q105" i="1"/>
  <c r="Q155" i="1"/>
  <c r="Q61" i="1"/>
  <c r="Q77" i="1"/>
  <c r="Q91" i="1"/>
  <c r="Q95" i="1"/>
  <c r="Q99" i="1"/>
  <c r="O34" i="1"/>
  <c r="Q52" i="1"/>
  <c r="P303" i="1"/>
  <c r="Q304" i="1" s="1"/>
  <c r="P339" i="1"/>
  <c r="Q342" i="1" s="1"/>
  <c r="Q328" i="1"/>
  <c r="P279" i="1"/>
  <c r="Q288" i="1" s="1"/>
  <c r="Q243" i="1"/>
  <c r="Q242" i="1"/>
  <c r="Q246" i="1"/>
  <c r="Q326" i="1"/>
  <c r="Q356" i="1"/>
  <c r="Q323" i="1"/>
  <c r="P309" i="1"/>
  <c r="Q310" i="1" s="1"/>
  <c r="O329" i="1"/>
  <c r="Q251" i="1"/>
  <c r="O237" i="1"/>
  <c r="P262" i="1"/>
  <c r="Q266" i="1" s="1"/>
  <c r="P216" i="1"/>
  <c r="Q217" i="1" s="1"/>
  <c r="Q149" i="1"/>
  <c r="P140" i="1"/>
  <c r="Q141" i="1" s="1"/>
  <c r="Q100" i="1"/>
  <c r="Q96" i="1"/>
  <c r="Q92" i="1"/>
  <c r="Q88" i="1"/>
  <c r="Q82" i="1"/>
  <c r="Q81" i="1"/>
  <c r="Q89" i="1"/>
  <c r="O289" i="1"/>
  <c r="Q74" i="1"/>
  <c r="P111" i="1"/>
  <c r="Q114" i="1" s="1"/>
  <c r="O218" i="1"/>
  <c r="O303" i="1"/>
  <c r="Q352" i="1"/>
  <c r="Q343" i="1"/>
  <c r="Q322" i="1"/>
  <c r="P289" i="1"/>
  <c r="Q295" i="1" s="1"/>
  <c r="Q245" i="1"/>
  <c r="P253" i="1"/>
  <c r="Q258" i="1" s="1"/>
  <c r="Q165" i="1"/>
  <c r="Q147" i="1"/>
  <c r="Q84" i="1"/>
  <c r="O69" i="1"/>
  <c r="O175" i="1"/>
  <c r="O151" i="1"/>
  <c r="P192" i="1"/>
  <c r="Q195" i="1" s="1"/>
  <c r="P166" i="1"/>
  <c r="Q173" i="1" s="1"/>
  <c r="Q109" i="1"/>
  <c r="P116" i="1"/>
  <c r="Q125" i="1" s="1"/>
  <c r="Q75" i="1"/>
  <c r="Q93" i="1"/>
  <c r="Q97" i="1"/>
  <c r="O228" i="1"/>
  <c r="O313" i="1"/>
  <c r="Q231" i="1" l="1"/>
  <c r="Q221" i="1"/>
  <c r="Q336" i="1"/>
  <c r="Q222" i="1"/>
  <c r="Q333" i="1"/>
  <c r="Q337" i="1"/>
  <c r="Q112" i="1"/>
  <c r="Q300" i="1"/>
  <c r="Q36" i="1"/>
  <c r="Q51" i="1"/>
  <c r="Q273" i="1"/>
  <c r="Q214" i="1"/>
  <c r="Q50" i="1"/>
  <c r="Q94" i="1"/>
  <c r="Q38" i="1"/>
  <c r="Q219" i="1"/>
  <c r="Q205" i="1"/>
  <c r="Q70" i="1"/>
  <c r="Q229" i="1"/>
  <c r="Q233" i="1"/>
  <c r="Q83" i="1"/>
  <c r="Q71" i="1"/>
  <c r="Q292" i="1"/>
  <c r="Q230" i="1"/>
  <c r="Q35" i="1"/>
  <c r="Q39" i="1"/>
  <c r="Q72" i="1"/>
  <c r="Q276" i="1"/>
  <c r="Q68" i="1"/>
  <c r="Q263" i="1"/>
  <c r="Q54" i="1"/>
  <c r="Q59" i="1"/>
  <c r="Q134" i="1"/>
  <c r="Q338" i="1"/>
  <c r="Q115" i="1"/>
  <c r="Q63" i="1"/>
  <c r="Q67" i="1"/>
  <c r="Q186" i="1"/>
  <c r="Q113" i="1"/>
  <c r="Q182" i="1"/>
  <c r="Q324" i="1"/>
  <c r="Q287" i="1"/>
  <c r="Q316" i="1"/>
  <c r="Q296" i="1"/>
  <c r="Q135" i="1"/>
  <c r="Q187" i="1"/>
  <c r="Q275" i="1"/>
  <c r="Q269" i="1"/>
  <c r="Q136" i="1"/>
  <c r="Q66" i="1"/>
  <c r="Q268" i="1"/>
  <c r="Q306" i="1"/>
  <c r="Q277" i="1"/>
  <c r="Q64" i="1"/>
  <c r="Q58" i="1"/>
  <c r="Q319" i="1"/>
  <c r="Q56" i="1"/>
  <c r="Q144" i="1"/>
  <c r="Q145" i="1"/>
  <c r="Q137" i="1"/>
  <c r="Q65" i="1"/>
  <c r="Q185" i="1"/>
  <c r="Q274" i="1"/>
  <c r="Q290" i="1"/>
  <c r="Q331" i="1"/>
  <c r="Q325" i="1"/>
  <c r="Q190" i="1"/>
  <c r="Q73" i="1"/>
  <c r="Q143" i="1"/>
  <c r="Q334" i="1"/>
  <c r="Q189" i="1"/>
  <c r="Q315" i="1"/>
  <c r="Q318" i="1"/>
  <c r="Q79" i="1"/>
  <c r="Q146" i="1"/>
  <c r="Q236" i="1"/>
  <c r="Q46" i="1"/>
  <c r="Q152" i="1"/>
  <c r="O129" i="1"/>
  <c r="R131" i="1" s="1"/>
  <c r="Q128" i="1"/>
  <c r="Q127" i="1"/>
  <c r="Q169" i="1"/>
  <c r="Q257" i="1"/>
  <c r="Q117" i="1"/>
  <c r="Q193" i="1"/>
  <c r="Q213" i="1"/>
  <c r="Q122" i="1"/>
  <c r="Q174" i="1"/>
  <c r="Q211" i="1"/>
  <c r="O302" i="1"/>
  <c r="R304" i="1" s="1"/>
  <c r="Q121" i="1"/>
  <c r="Q197" i="1"/>
  <c r="P215" i="1"/>
  <c r="S217" i="1" s="1"/>
  <c r="Q291" i="1"/>
  <c r="Q280" i="1"/>
  <c r="Q340" i="1"/>
  <c r="Q171" i="1"/>
  <c r="Q203" i="1"/>
  <c r="Q282" i="1"/>
  <c r="Q123" i="1"/>
  <c r="Q191" i="1"/>
  <c r="Q204" i="1"/>
  <c r="Q285" i="1"/>
  <c r="Q270" i="1"/>
  <c r="Q332" i="1"/>
  <c r="Q250" i="1"/>
  <c r="Q294" i="1"/>
  <c r="O31" i="1"/>
  <c r="R33" i="1" s="1"/>
  <c r="Q49" i="1"/>
  <c r="Q176" i="1"/>
  <c r="Q150" i="1"/>
  <c r="Q180" i="1"/>
  <c r="Q177" i="1"/>
  <c r="Q247" i="1"/>
  <c r="Q238" i="1"/>
  <c r="Q264" i="1"/>
  <c r="Q55" i="1"/>
  <c r="Q159" i="1"/>
  <c r="Q220" i="1"/>
  <c r="Q347" i="1"/>
  <c r="Q47" i="1"/>
  <c r="Q156" i="1"/>
  <c r="Q102" i="1"/>
  <c r="Q179" i="1"/>
  <c r="Q235" i="1"/>
  <c r="Q267" i="1"/>
  <c r="Q314" i="1"/>
  <c r="Q341" i="1"/>
  <c r="Q120" i="1"/>
  <c r="Q119" i="1"/>
  <c r="Q212" i="1"/>
  <c r="Q284" i="1"/>
  <c r="Q183" i="1"/>
  <c r="Q272" i="1"/>
  <c r="Q301" i="1"/>
  <c r="Q184" i="1"/>
  <c r="Q271" i="1"/>
  <c r="Q239" i="1"/>
  <c r="Q240" i="1"/>
  <c r="Q349" i="1"/>
  <c r="Q126" i="1"/>
  <c r="Q172" i="1"/>
  <c r="Q259" i="1"/>
  <c r="Q283" i="1"/>
  <c r="Q345" i="1"/>
  <c r="Q170" i="1"/>
  <c r="Q344" i="1"/>
  <c r="Q209" i="1"/>
  <c r="Q167" i="1"/>
  <c r="Q199" i="1"/>
  <c r="Q254" i="1"/>
  <c r="Q188" i="1"/>
  <c r="Q255" i="1"/>
  <c r="Q278" i="1"/>
  <c r="Q210" i="1"/>
  <c r="Q265" i="1"/>
  <c r="Q297" i="1"/>
  <c r="P302" i="1"/>
  <c r="S304" i="1" s="1"/>
  <c r="Q201" i="1"/>
  <c r="Q124" i="1"/>
  <c r="Q178" i="1"/>
  <c r="Q200" i="1"/>
  <c r="Q256" i="1"/>
  <c r="Q252" i="1"/>
  <c r="Q25" i="1"/>
  <c r="Q168" i="1"/>
  <c r="Q207" i="1"/>
  <c r="Q249" i="1"/>
  <c r="Q244" i="1"/>
  <c r="Q293" i="1"/>
  <c r="Q348" i="1"/>
  <c r="Q196" i="1"/>
  <c r="Q281" i="1"/>
  <c r="Q107" i="1"/>
  <c r="Q194" i="1"/>
  <c r="Q351" i="1"/>
  <c r="Q108" i="1"/>
  <c r="Q286" i="1"/>
  <c r="Q353" i="1"/>
  <c r="Q355" i="1"/>
  <c r="Q45" i="1"/>
  <c r="P129" i="1"/>
  <c r="S131" i="1" s="1"/>
  <c r="Q232" i="1"/>
  <c r="P31" i="1"/>
  <c r="S33" i="1" s="1"/>
  <c r="Q106" i="1"/>
  <c r="O215" i="1"/>
  <c r="R217" i="1" s="1"/>
  <c r="Q118" i="1"/>
  <c r="Q198" i="1"/>
  <c r="Q260" i="1"/>
  <c r="Q298" i="1"/>
  <c r="Q206" i="1"/>
  <c r="Q299" i="1"/>
  <c r="Q261" i="1"/>
  <c r="O358" i="1" l="1"/>
  <c r="P358" i="1"/>
</calcChain>
</file>

<file path=xl/sharedStrings.xml><?xml version="1.0" encoding="utf-8"?>
<sst xmlns="http://schemas.openxmlformats.org/spreadsheetml/2006/main" count="484" uniqueCount="422">
  <si>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</si>
  <si>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</si>
  <si>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</si>
  <si>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</si>
  <si>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</si>
  <si>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</si>
  <si>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</si>
  <si>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</si>
  <si>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</si>
  <si>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</si>
  <si>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</si>
  <si>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</si>
  <si>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</si>
  <si>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</si>
  <si>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</si>
  <si>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</si>
  <si>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</si>
  <si>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</si>
  <si>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</si>
  <si>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</si>
  <si>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</si>
  <si>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</si>
  <si>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</si>
  <si>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</si>
  <si>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</si>
  <si>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</si>
  <si>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</si>
  <si>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</si>
  <si>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</si>
  <si>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</si>
  <si>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</si>
  <si>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</si>
  <si>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</si>
  <si>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</si>
  <si>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</si>
  <si>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</si>
  <si>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</si>
  <si>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</si>
  <si>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</si>
  <si>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</si>
  <si>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</si>
  <si>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</si>
  <si>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</si>
  <si>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</si>
  <si>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</si>
  <si>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</si>
  <si>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</si>
  <si>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</si>
  <si>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</si>
  <si>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</si>
  <si>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</si>
  <si>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</si>
  <si>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</si>
  <si>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</si>
  <si>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</si>
  <si>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</si>
  <si>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</si>
  <si>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</si>
  <si>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</si>
  <si>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</si>
  <si>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</si>
  <si>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</si>
  <si>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</si>
  <si>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</si>
  <si>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</si>
  <si>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</si>
  <si>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</si>
  <si>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</si>
  <si>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</si>
  <si>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</si>
  <si>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</si>
  <si>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</si>
  <si>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</si>
  <si>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</si>
  <si>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</si>
  <si>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</si>
  <si>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</si>
  <si>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</si>
  <si>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</si>
  <si>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</si>
  <si>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</si>
  <si>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</si>
  <si>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</si>
  <si>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</si>
  <si>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</si>
  <si>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</si>
  <si>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</si>
  <si>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</si>
  <si>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</si>
  <si>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</si>
  <si>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</si>
  <si>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</si>
  <si>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</si>
  <si>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</si>
  <si>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</si>
  <si>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</si>
  <si>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</si>
  <si>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</si>
  <si>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</si>
  <si>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</si>
  <si>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</si>
  <si>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</si>
  <si>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</si>
  <si>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</si>
  <si>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</si>
  <si>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</si>
  <si>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</si>
  <si>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</si>
  <si>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</si>
  <si>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</si>
  <si>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</si>
  <si>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</si>
  <si>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</si>
  <si>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</si>
  <si>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</si>
  <si>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</si>
  <si>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</si>
  <si>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</si>
  <si>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</si>
  <si>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</si>
  <si>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</si>
  <si>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</si>
  <si>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</si>
  <si>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</si>
  <si>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</si>
  <si>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</si>
  <si>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</si>
  <si>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</si>
  <si>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</si>
  <si>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</si>
  <si>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</si>
  <si>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</si>
  <si>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</si>
  <si>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</si>
  <si>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</si>
  <si>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</si>
  <si>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</si>
  <si>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</si>
  <si>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</si>
  <si>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</si>
  <si>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</si>
  <si>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</si>
  <si>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</si>
  <si>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</si>
  <si>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</si>
  <si>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</si>
  <si>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</si>
  <si>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</si>
  <si>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</si>
  <si>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</si>
  <si>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</si>
  <si>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</si>
  <si>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</si>
  <si>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</si>
  <si>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</si>
  <si>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</si>
  <si>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</si>
  <si>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</si>
  <si>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</si>
  <si>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</si>
  <si>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</si>
  <si>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</si>
  <si>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</si>
  <si>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</si>
  <si>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</si>
  <si>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</si>
  <si>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</si>
  <si>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</si>
  <si>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</si>
  <si>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</si>
  <si>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</si>
  <si>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</si>
  <si>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</si>
  <si>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</si>
  <si>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</si>
  <si>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</si>
  <si>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</si>
  <si>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</si>
  <si>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</si>
  <si>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</si>
  <si>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</si>
  <si>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</si>
  <si>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</si>
  <si>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</si>
  <si>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</si>
  <si>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</si>
  <si>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</si>
  <si>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</si>
  <si>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</si>
  <si>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</si>
  <si>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</si>
  <si>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</si>
  <si>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</si>
  <si>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</si>
  <si>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</si>
  <si>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</si>
  <si>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</si>
  <si>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</si>
  <si>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</si>
  <si>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</si>
  <si>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</si>
  <si>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</si>
  <si>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</si>
  <si>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</si>
  <si>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</si>
  <si>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</si>
  <si>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</si>
  <si>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</si>
  <si>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</si>
  <si>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</si>
  <si>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</si>
  <si>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</si>
  <si>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</si>
  <si>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</si>
  <si>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</si>
  <si>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</si>
  <si>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</si>
  <si>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</si>
  <si>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</si>
  <si>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</si>
  <si>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</si>
  <si>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</si>
  <si>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</si>
  <si>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</si>
  <si>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</si>
  <si>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</si>
  <si>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</si>
  <si>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</si>
  <si>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</si>
  <si>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</si>
  <si>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</si>
  <si>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</si>
  <si>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</si>
  <si>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</si>
  <si>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</si>
  <si>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</si>
  <si>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</si>
  <si>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</si>
  <si>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</si>
  <si>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</si>
  <si>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</si>
  <si>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</si>
  <si>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</si>
  <si>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</si>
  <si>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</si>
  <si>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</si>
  <si>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</si>
  <si>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</si>
  <si>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</si>
  <si>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</si>
  <si>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</si>
  <si>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</si>
  <si>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</si>
  <si>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</si>
  <si>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</si>
  <si>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</si>
  <si>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</si>
  <si>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</si>
  <si>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</si>
  <si>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</si>
  <si>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</si>
  <si>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</si>
  <si>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</si>
  <si>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</si>
  <si>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</si>
  <si>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</si>
  <si>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</si>
  <si>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</si>
  <si>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</si>
  <si>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</si>
  <si>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</si>
  <si>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</si>
  <si>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</si>
  <si>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</si>
  <si>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</si>
  <si>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</si>
  <si>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</si>
  <si>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</si>
  <si>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</si>
  <si>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</si>
  <si>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</si>
  <si>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</si>
  <si>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</si>
  <si>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</si>
  <si>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</si>
  <si>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</si>
  <si>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</si>
  <si>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</si>
  <si>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</si>
  <si>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</si>
  <si>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</si>
  <si>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</si>
  <si>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</si>
  <si>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</si>
  <si>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</si>
  <si>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</si>
  <si>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</si>
  <si>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</si>
  <si>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</si>
  <si>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</si>
  <si>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</si>
  <si>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</si>
  <si>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</si>
  <si>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</si>
  <si>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</si>
  <si>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</si>
  <si>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</si>
  <si>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</si>
  <si>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</si>
  <si>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</si>
  <si>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</si>
  <si>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</si>
  <si>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</si>
  <si>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</si>
  <si>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</si>
  <si>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</si>
  <si>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</si>
  <si>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</si>
  <si>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</si>
  <si>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</si>
  <si>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</si>
  <si>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</si>
  <si>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</si>
  <si>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</si>
  <si>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</si>
  <si>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</si>
  <si>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</si>
  <si>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</si>
  <si>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</si>
  <si>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</si>
  <si>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</si>
  <si>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</si>
  <si>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</si>
  <si>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</si>
  <si>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</si>
  <si>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</si>
  <si>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</si>
  <si>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</si>
  <si>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</si>
  <si>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</si>
  <si>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</si>
  <si>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</si>
  <si>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</si>
  <si>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</si>
  <si>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</si>
  <si>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</si>
  <si>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</si>
  <si>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</si>
  <si>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</si>
  <si>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</si>
  <si>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</si>
  <si>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</si>
  <si>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</si>
  <si>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</si>
  <si>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</si>
  <si>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</si>
  <si>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</si>
  <si>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</si>
  <si>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</si>
  <si>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</si>
  <si>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</si>
  <si>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</si>
  <si>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</si>
  <si>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</si>
  <si>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</si>
  <si>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</si>
  <si>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</si>
  <si>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</si>
  <si>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</si>
  <si>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</si>
  <si>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</si>
  <si>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</si>
  <si>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</si>
  <si>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</si>
  <si>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</si>
  <si>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</si>
  <si>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</si>
  <si>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</si>
  <si>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</si>
  <si>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</si>
  <si>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</si>
  <si>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</si>
  <si>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</si>
  <si>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</si>
  <si>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</si>
  <si>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</si>
  <si>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</si>
  <si>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</si>
  <si>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</si>
  <si>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</si>
  <si>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</si>
  <si>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</si>
  <si>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</si>
  <si>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</si>
  <si>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</si>
  <si>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</si>
  <si>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</si>
  <si>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</si>
  <si>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</si>
  <si>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</si>
  <si>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</si>
  <si>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</si>
  <si>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</si>
  <si>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</si>
  <si>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</si>
  <si>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</si>
  <si>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</si>
  <si>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</si>
  <si>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</si>
  <si>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</si>
  <si>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</si>
  <si>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</si>
  <si>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</si>
  <si>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</si>
  <si>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</si>
  <si>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</si>
  <si>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</si>
  <si>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</si>
  <si>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</si>
  <si>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Nome:</t>
  </si>
  <si>
    <t>Título:</t>
  </si>
  <si>
    <t>CREA: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</si>
</sst>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2">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Border="1" applyAlignment="1" applyProtection="1">
      <alignment horizontal="center"/>
      <protection hidden="1"/>
    </xf>
    <xf numFmtId="10" fontId="17" fillId="0" borderId="11" xfId="0" applyNumberFormat="1" applyFont="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Border="1" applyAlignment="1" applyProtection="1">
      <alignment horizontal="center" vertical="center"/>
      <protection hidden="1"/>
    </xf>
    <xf numFmtId="17" fontId="17" fillId="0" borderId="15" xfId="0" applyNumberFormat="1" applyFont="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Border="1" applyAlignment="1" applyProtection="1">
      <alignment horizontal="center"/>
      <protection hidden="1"/>
    </xf>
    <xf numFmtId="10" fontId="17" fillId="0" borderId="18" xfId="0" applyNumberFormat="1" applyFont="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0" fontId="13" fillId="5" borderId="30" xfId="0" applyFont="1" applyFill="1" applyBorder="1" applyAlignment="1" applyProtection="1">
      <alignment horizontal="center" vertical="center"/>
      <protection hidden="1"/>
    </xf>
    <xf numFmtId="0" fontId="13" fillId="5" borderId="31" xfId="0"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14" fontId="25" fillId="0" borderId="0" xfId="0" applyNumberFormat="1" applyFont="1" applyAlignment="1" applyProtection="1">
      <alignment horizontal="lef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0" fontId="25" fillId="0" borderId="0" xfId="0" applyFont="1" applyAlignment="1" applyProtection="1">
      <alignment horizontal="left"/>
      <protection locked="0" hidden="1"/>
    </xf>
    <xf numFmtId="0" fontId="25" fillId="0" borderId="0" xfId="0" applyFont="1" applyProtection="1">
      <protection locked="0" hidden="1"/>
    </xf>
    <xf numFmtId="0" fontId="13" fillId="4" borderId="11" xfId="0" applyFont="1" applyFill="1" applyBorder="1" applyAlignment="1" applyProtection="1">
      <alignment horizontal="center" vertical="center" wrapText="1"/>
      <protection locked="0" hidden="1"/>
    </xf>
    <xf numFmtId="164" fontId="3" fillId="0" borderId="11" xfId="4" applyFont="1" applyFill="1" applyBorder="1" applyAlignment="1" applyProtection="1">
      <alignment horizontal="right" vertical="center" wrapText="1"/>
      <protection locked="0" hidden="1"/>
    </xf>
    <xf numFmtId="0" fontId="13" fillId="3" borderId="11" xfId="0" applyFont="1" applyFill="1" applyBorder="1" applyAlignment="1" applyProtection="1">
      <alignment horizontal="center" vertical="center" wrapText="1"/>
      <protection locked="0" hidden="1"/>
    </xf>
    <xf numFmtId="10" fontId="17" fillId="0" borderId="12" xfId="0" applyNumberFormat="1" applyFont="1" applyBorder="1" applyAlignment="1" applyProtection="1">
      <alignment horizontal="center"/>
      <protection locked="0" hidden="1"/>
    </xf>
    <xf numFmtId="10" fontId="17" fillId="0" borderId="19" xfId="0" applyNumberFormat="1" applyFont="1" applyBorder="1" applyAlignment="1" applyProtection="1">
      <alignment horizontal="center"/>
      <protection locked="0" hidden="1"/>
    </xf>
  </cellXfs>
  <cellStyles count="5">
    <cellStyle name="Moeda" xfId="1" builtinId="4"/>
    <cellStyle name="Normal" xfId="0" builtinId="0"/>
    <cellStyle name="Normal 10" xfId="3" xr:uid="{002C7D0D-94D5-4E01-8833-4CA77A1404DB}"/>
    <cellStyle name="Porcentagem" xfId="2" builtinId="5"/>
    <cellStyle name="Vírgula 14" xfId="4" xr:uid="{576AC99F-3A9B-44CA-95C1-60B44C8C34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1224280</xdr:colOff>
      <xdr:row>4</xdr:row>
      <xdr:rowOff>86360</xdr:rowOff>
    </xdr:from>
    <xdr:to>
      <xdr:col>13</xdr:col>
      <xdr:colOff>104933</xdr:colOff>
      <xdr:row>4</xdr:row>
      <xdr:rowOff>132079</xdr:rowOff>
    </xdr:to>
    <xdr:pic>
      <xdr:nvPicPr>
        <xdr:cNvPr id="2" name="Imagem 1">
          <a:extLst>
            <a:ext uri="{FF2B5EF4-FFF2-40B4-BE49-F238E27FC236}">
              <a16:creationId xmlns:a16="http://schemas.microsoft.com/office/drawing/2014/main" id="{7A9D8113-B5A9-4FE6-B29F-703082056FB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38905" y="1619885"/>
          <a:ext cx="11148853" cy="45719"/>
        </a:xfrm>
        <a:prstGeom prst="rect">
          <a:avLst/>
        </a:prstGeom>
      </xdr:spPr>
    </xdr:pic>
    <xdr:clientData/>
  </xdr:twoCellAnchor>
  <xdr:twoCellAnchor editAs="oneCell">
    <xdr:from>
      <xdr:col>12</xdr:col>
      <xdr:colOff>546100</xdr:colOff>
      <xdr:row>2</xdr:row>
      <xdr:rowOff>478574</xdr:rowOff>
    </xdr:from>
    <xdr:to>
      <xdr:col>13</xdr:col>
      <xdr:colOff>503587</xdr:colOff>
      <xdr:row>3</xdr:row>
      <xdr:rowOff>152073</xdr:rowOff>
    </xdr:to>
    <xdr:pic>
      <xdr:nvPicPr>
        <xdr:cNvPr id="3" name="Imagem 2">
          <a:extLst>
            <a:ext uri="{FF2B5EF4-FFF2-40B4-BE49-F238E27FC236}">
              <a16:creationId xmlns:a16="http://schemas.microsoft.com/office/drawing/2014/main" id="{62BB55C8-31F5-4DB1-ABCF-D6717C7E4DE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478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5897B167-29AE-4E70-BF26-2FEF9A539D1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file:///E:\Downloads\Lote%2005\CB-DOHDU-SPO-LOTE5_MERIDIONAL-JAN-V1%20RV16-FINAL.xlsx" TargetMode="External"/><Relationship Id="rId1" Type="http://schemas.openxmlformats.org/officeDocument/2006/relationships/externalLinkPath" Target="CB-DOHDU-SPO-LOTE5_MERIDIONAL-JAN-V1%20RV16-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RESUMO"/>
      <sheetName val="CFF"/>
      <sheetName val="ORÇAMENTO"/>
      <sheetName val="MEMÓRIA LOTE 5 AGRESTE MER"/>
      <sheetName val="C CÓDIGO"/>
      <sheetName val="CURVA ABC"/>
      <sheetName val="Mob-Desmob (canteiro)"/>
      <sheetName val="Mob-Desmob (asfalto)"/>
      <sheetName val="Mob-Desmob (pedra)"/>
      <sheetName val="BANCO DE DADOS"/>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row r="22">
          <cell r="B22" t="str">
            <v>LOTE 05 - AGRESTE MERIDIONAL</v>
          </cell>
        </row>
      </sheetData>
      <sheetData sheetId="4">
        <row r="2">
          <cell r="C2" t="str">
            <v>ANEXO D
MEMÓRIA DE CÁLCULO - MC
Peça integrante do Volume Licitatório</v>
          </cell>
        </row>
        <row r="3">
          <cell r="Q3" t="str">
            <v>resumo</v>
          </cell>
        </row>
        <row r="5">
          <cell r="P5" t="str">
            <v>serviços</v>
          </cell>
          <cell r="Q5" t="str">
            <v>extensão (m)</v>
          </cell>
          <cell r="R5" t="str">
            <v>qtde de ruas</v>
          </cell>
        </row>
        <row r="6">
          <cell r="P6" t="str">
            <v>asfalto</v>
          </cell>
          <cell r="Q6">
            <v>6040.47</v>
          </cell>
          <cell r="R6">
            <v>20</v>
          </cell>
        </row>
        <row r="9">
          <cell r="P9" t="str">
            <v>pedra granitica</v>
          </cell>
          <cell r="Q9">
            <v>2560.9699999999998</v>
          </cell>
          <cell r="R9">
            <v>9</v>
          </cell>
        </row>
        <row r="10">
          <cell r="A10" t="str">
            <v>DADOS</v>
          </cell>
          <cell r="I10" t="str">
            <v>BENEFÍCIOS E DESPESAS INDIRETAS (BDI)</v>
          </cell>
          <cell r="P10" t="str">
            <v>intertravado</v>
          </cell>
          <cell r="Q10">
            <v>2592.31</v>
          </cell>
          <cell r="R10">
            <v>9</v>
          </cell>
        </row>
        <row r="11">
          <cell r="A11" t="str">
            <v>OBJETO:</v>
          </cell>
          <cell r="B11"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cell r="I11" t="str">
            <v>ÍNDICE</v>
          </cell>
          <cell r="J11" t="str">
            <v>BDI</v>
          </cell>
          <cell r="L11" t="str">
            <v>COM DESON.</v>
          </cell>
          <cell r="M11" t="str">
            <v>SEM DESON.</v>
          </cell>
          <cell r="P11" t="str">
            <v>cap. e recap.</v>
          </cell>
          <cell r="Q11">
            <v>17660.43</v>
          </cell>
          <cell r="R11">
            <v>59</v>
          </cell>
        </row>
        <row r="12">
          <cell r="I12">
            <v>1</v>
          </cell>
          <cell r="J12" t="str">
            <v>PADRÃO PAV</v>
          </cell>
          <cell r="L12">
            <v>0.25509999999999999</v>
          </cell>
          <cell r="M12">
            <v>0.2069</v>
          </cell>
          <cell r="Q12">
            <v>28854.18</v>
          </cell>
          <cell r="R12">
            <v>97</v>
          </cell>
        </row>
        <row r="13">
          <cell r="A13" t="str">
            <v>DATA-BASE:</v>
          </cell>
          <cell r="B13">
            <v>45992</v>
          </cell>
          <cell r="C13" t="str">
            <v>DESONERAÇÃO:</v>
          </cell>
          <cell r="D13" t="str">
            <v>Não Desonerado</v>
          </cell>
          <cell r="I13">
            <v>2</v>
          </cell>
          <cell r="J13" t="str">
            <v>DIFERENCIADO PAV</v>
          </cell>
          <cell r="L13">
            <v>0.1895</v>
          </cell>
          <cell r="M13">
            <v>0.14380000000000001</v>
          </cell>
        </row>
        <row r="14">
          <cell r="A14" t="str">
            <v>TABELAS DE REFERÊNCIA</v>
          </cell>
          <cell r="I14">
            <v>3</v>
          </cell>
          <cell r="J14" t="str">
            <v>PADRÃO EDIFICAÇÃO</v>
          </cell>
        </row>
        <row r="15">
          <cell r="A15" t="str">
            <v>SINAPI</v>
          </cell>
          <cell r="B15">
            <v>45992</v>
          </cell>
          <cell r="C15" t="str">
            <v>SICRO</v>
          </cell>
          <cell r="D15">
            <v>45931</v>
          </cell>
          <cell r="I15">
            <v>4</v>
          </cell>
          <cell r="J15" t="str">
            <v>DIFERENCIADO EDIFICAÇÃO</v>
          </cell>
        </row>
        <row r="16">
          <cell r="A16" t="str">
            <v>COMPESA</v>
          </cell>
          <cell r="B16" t="str">
            <v>2024.2</v>
          </cell>
          <cell r="C16" t="str">
            <v>SEINFRA</v>
          </cell>
          <cell r="D16">
            <v>0</v>
          </cell>
          <cell r="I16">
            <v>5</v>
          </cell>
          <cell r="J16" t="str">
            <v>MATERIAIS</v>
          </cell>
          <cell r="L16">
            <v>0.184</v>
          </cell>
          <cell r="M16">
            <v>0.13969999999999999</v>
          </cell>
        </row>
        <row r="17">
          <cell r="A17" t="str">
            <v>ORSE</v>
          </cell>
          <cell r="B17">
            <v>45962</v>
          </cell>
          <cell r="C17" t="str">
            <v>OUTROS</v>
          </cell>
          <cell r="D17">
            <v>0</v>
          </cell>
          <cell r="I17">
            <v>6</v>
          </cell>
          <cell r="J17" t="str">
            <v>LOC. BENS MÓVEIS</v>
          </cell>
          <cell r="L17">
            <v>0.15740000000000001</v>
          </cell>
          <cell r="M17">
            <v>0.1142</v>
          </cell>
        </row>
        <row r="19">
          <cell r="A19" t="str">
            <v>ITEM</v>
          </cell>
          <cell r="B19" t="str">
            <v>FONTE</v>
          </cell>
          <cell r="C19" t="str">
            <v>CÓDIGO</v>
          </cell>
          <cell r="D19" t="str">
            <v>DESCRIÇÃO DO ITEM</v>
          </cell>
          <cell r="E19" t="str">
            <v>UNID</v>
          </cell>
          <cell r="F19" t="str">
            <v>QUANT. TOTAL</v>
          </cell>
          <cell r="G19" t="str">
            <v>MEDIDAS</v>
          </cell>
        </row>
        <row r="20">
          <cell r="G20" t="str">
            <v>LARGURA</v>
          </cell>
          <cell r="H20" t="str">
            <v>COMPRIMENTO</v>
          </cell>
          <cell r="I20" t="str">
            <v>ALTURA OU ESPESSURA</v>
          </cell>
          <cell r="J20" t="str">
            <v>QUANTIDADE</v>
          </cell>
          <cell r="K20" t="str">
            <v>ÁREA</v>
          </cell>
          <cell r="L20" t="str">
            <v>PESO</v>
          </cell>
          <cell r="M20" t="str">
            <v>VOLUME</v>
          </cell>
        </row>
        <row r="21">
          <cell r="G21" t="str">
            <v>(M)</v>
          </cell>
          <cell r="H21" t="str">
            <v>(M)</v>
          </cell>
          <cell r="I21" t="str">
            <v>(M)</v>
          </cell>
          <cell r="J21" t="str">
            <v>(UND)</v>
          </cell>
          <cell r="K21" t="str">
            <v>(M2)</v>
          </cell>
          <cell r="L21" t="str">
            <v>(KG/T)</v>
          </cell>
          <cell r="M21" t="str">
            <v>(M3)</v>
          </cell>
        </row>
        <row r="22">
          <cell r="A22" t="str">
            <v>LOTE 05 - AGRESTE MERIDIONAL</v>
          </cell>
        </row>
        <row r="23">
          <cell r="A23" t="str">
            <v>1.</v>
          </cell>
          <cell r="B23" t="str">
            <v/>
          </cell>
          <cell r="C23" t="str">
            <v/>
          </cell>
          <cell r="D23" t="str">
            <v>SERVIÇOS PRELIMINARES (CANTEIRO DE OBRAS)</v>
          </cell>
        </row>
        <row r="24">
          <cell r="A24" t="str">
            <v>1.1</v>
          </cell>
          <cell r="D24" t="str">
            <v>CANTEIRO DE OBRAS</v>
          </cell>
        </row>
        <row r="25">
          <cell r="A25" t="str">
            <v>1.1.1</v>
          </cell>
          <cell r="B25" t="str">
            <v>COMPOSIÇÃO</v>
          </cell>
          <cell r="C25" t="str">
            <v>CPU 001</v>
          </cell>
          <cell r="D25" t="str">
            <v>CANTEIRO DE OBRAS CENTRAL</v>
          </cell>
          <cell r="E25" t="str">
            <v>UN</v>
          </cell>
          <cell r="F25">
            <v>1</v>
          </cell>
        </row>
        <row r="26">
          <cell r="D26" t="str">
            <v>CANTEIRO SEDE</v>
          </cell>
          <cell r="F26">
            <v>1</v>
          </cell>
          <cell r="J26">
            <v>1</v>
          </cell>
        </row>
        <row r="28">
          <cell r="A28" t="str">
            <v>1.1.2</v>
          </cell>
          <cell r="B28" t="str">
            <v>SICRO OUTUBRO / 2025</v>
          </cell>
          <cell r="C28">
            <v>903810</v>
          </cell>
          <cell r="D28" t="str">
            <v>INSTALAÇÃO DA USINA DE ASFALTO A QUENTE CAPACIDADE DE 120 T/H</v>
          </cell>
          <cell r="E28" t="str">
            <v>UN</v>
          </cell>
          <cell r="F28">
            <v>1</v>
          </cell>
        </row>
        <row r="29">
          <cell r="D29" t="str">
            <v>CANTEIRO SEDE</v>
          </cell>
          <cell r="F29">
            <v>1</v>
          </cell>
          <cell r="J29">
            <v>1</v>
          </cell>
        </row>
        <row r="31">
          <cell r="A31" t="str">
            <v>1.2</v>
          </cell>
          <cell r="D31" t="str">
            <v>MOBILIZAÇÃO</v>
          </cell>
        </row>
        <row r="32">
          <cell r="A32" t="str">
            <v>1.2.1</v>
          </cell>
          <cell r="B32" t="str">
            <v>COMPOSIÇÃO</v>
          </cell>
          <cell r="C32" t="str">
            <v>CPU 013</v>
          </cell>
          <cell r="D32" t="str">
            <v>MOBILIZAÇÃO DE MAQUINAS E EQUIPAMENTOS - CANTEIRO CENTRAL</v>
          </cell>
          <cell r="E32" t="str">
            <v>UN</v>
          </cell>
          <cell r="F32">
            <v>1</v>
          </cell>
        </row>
        <row r="33">
          <cell r="D33" t="str">
            <v>MOBILIZAÇÃO</v>
          </cell>
          <cell r="F33">
            <v>1</v>
          </cell>
          <cell r="J33">
            <v>1</v>
          </cell>
        </row>
        <row r="35">
          <cell r="A35" t="str">
            <v>1.3</v>
          </cell>
          <cell r="D35" t="str">
            <v>DESMOBILIZAÇÃO</v>
          </cell>
        </row>
        <row r="36">
          <cell r="A36" t="str">
            <v>1.3.1</v>
          </cell>
          <cell r="B36" t="str">
            <v>COMPOSIÇÃO</v>
          </cell>
          <cell r="C36" t="str">
            <v>CPU 014</v>
          </cell>
          <cell r="D36" t="str">
            <v>DESMOBILIZAÇÃO DE MAQUINAS E EQUIPAMENTOS - CANTEIRO CENTRAL</v>
          </cell>
          <cell r="E36" t="str">
            <v>UN</v>
          </cell>
          <cell r="F36">
            <v>1</v>
          </cell>
        </row>
        <row r="37">
          <cell r="D37" t="str">
            <v>DESMOBILIZAÇÃO</v>
          </cell>
          <cell r="F37">
            <v>1</v>
          </cell>
          <cell r="J37">
            <v>1</v>
          </cell>
        </row>
        <row r="39">
          <cell r="A39" t="str">
            <v>2.</v>
          </cell>
          <cell r="B39" t="str">
            <v/>
          </cell>
          <cell r="C39" t="str">
            <v/>
          </cell>
          <cell r="D39" t="str">
            <v>EXECUÇÃO DE SERVIÇOS DE ENGENHARIA DE PAVIMENTAÇÃO ASFÁLTICA</v>
          </cell>
          <cell r="E39" t="str">
            <v/>
          </cell>
        </row>
        <row r="40">
          <cell r="A40" t="str">
            <v>2.1</v>
          </cell>
          <cell r="B40" t="str">
            <v/>
          </cell>
          <cell r="C40" t="str">
            <v/>
          </cell>
          <cell r="D40" t="str">
            <v>ADMINISTRAÇÃO LOCAL</v>
          </cell>
          <cell r="E40" t="str">
            <v/>
          </cell>
        </row>
        <row r="41">
          <cell r="A41" t="str">
            <v>2.1.1</v>
          </cell>
          <cell r="B41" t="str">
            <v>COMPOSIÇÃO</v>
          </cell>
          <cell r="C41" t="str">
            <v>CPU 009</v>
          </cell>
          <cell r="D41" t="str">
            <v>ADMINISTRAÇÃO LOCAL PARA PAVIMENTAÇÃO ASFÁLTICA (12 MESES)</v>
          </cell>
          <cell r="E41" t="str">
            <v>UN</v>
          </cell>
          <cell r="F41">
            <v>1</v>
          </cell>
        </row>
        <row r="42">
          <cell r="D42" t="str">
            <v>ADMINISTRAÇÃO LOCAL</v>
          </cell>
          <cell r="F42">
            <v>1</v>
          </cell>
          <cell r="J42">
            <v>1</v>
          </cell>
        </row>
        <row r="44">
          <cell r="A44" t="str">
            <v>2.2</v>
          </cell>
          <cell r="B44" t="str">
            <v/>
          </cell>
          <cell r="C44" t="str">
            <v/>
          </cell>
          <cell r="D44" t="str">
            <v>SERVIÇOS PRELIMINARES</v>
          </cell>
          <cell r="E44" t="str">
            <v/>
          </cell>
        </row>
        <row r="45">
          <cell r="A45" t="str">
            <v>2.2.1</v>
          </cell>
          <cell r="B45" t="str">
            <v>SINAPI DEZEMBRO 2025</v>
          </cell>
          <cell r="C45">
            <v>103689</v>
          </cell>
          <cell r="D45" t="str">
            <v>FORNECIMENTO E INSTALAÇÃO DE PLACA DE OBRA COM CHAPA GALVANIZADA E ESTRUTURA DE MADEIRA. AF_03/2022_PS</v>
          </cell>
          <cell r="E45" t="str">
            <v>M2</v>
          </cell>
          <cell r="F45">
            <v>547.55999999999995</v>
          </cell>
        </row>
        <row r="46">
          <cell r="D46" t="str">
            <v>MODELO 01</v>
          </cell>
          <cell r="F46">
            <v>168.48</v>
          </cell>
          <cell r="H46">
            <v>3.6</v>
          </cell>
          <cell r="I46">
            <v>1.8</v>
          </cell>
          <cell r="J46">
            <v>26</v>
          </cell>
          <cell r="N46" t="str">
            <v>QTDE DE MUNÍCIPIOS</v>
          </cell>
        </row>
        <row r="47">
          <cell r="D47" t="str">
            <v>MODELO 02</v>
          </cell>
          <cell r="F47">
            <v>379.08</v>
          </cell>
          <cell r="H47">
            <v>5.4</v>
          </cell>
          <cell r="I47">
            <v>2.7</v>
          </cell>
          <cell r="J47">
            <v>26</v>
          </cell>
        </row>
        <row r="49">
          <cell r="A49" t="str">
            <v>2.2.2</v>
          </cell>
          <cell r="B49" t="str">
            <v>COMPESA 2024.2</v>
          </cell>
          <cell r="C49" t="str">
            <v>01.08.42U</v>
          </cell>
          <cell r="D49" t="str">
            <v>CANTEIRO ITINERANTE COMPOSTO DE TOLDO, CONJUNTO DE MESA E CADEIRAS E BANHEIRO QUÍMICO COM LIMPEZA DIÁRIA INCLUSO COLETA E DESTINAÇÃO FINAL DE EFLUENTES</v>
          </cell>
          <cell r="E49" t="str">
            <v>MÊS</v>
          </cell>
          <cell r="F49">
            <v>22</v>
          </cell>
          <cell r="J49" t="str">
            <v>QTDE</v>
          </cell>
          <cell r="K49" t="str">
            <v>MESES</v>
          </cell>
        </row>
        <row r="50">
          <cell r="D50" t="str">
            <v>CANTEIRO</v>
          </cell>
          <cell r="F50">
            <v>22</v>
          </cell>
          <cell r="J50">
            <v>2</v>
          </cell>
          <cell r="K50">
            <v>11</v>
          </cell>
        </row>
        <row r="52">
          <cell r="A52" t="str">
            <v>2.2.3</v>
          </cell>
          <cell r="B52" t="str">
            <v>ORSE NOVEMBRO / 2025</v>
          </cell>
          <cell r="C52">
            <v>4659</v>
          </cell>
          <cell r="D52" t="str">
            <v>LOCAÇÃO DE CONTAINER - REFEITÓRIO SEM BANHEIRO - 6,00 X 2,40M - REV 02_02/2022</v>
          </cell>
          <cell r="E52" t="str">
            <v>MÊS</v>
          </cell>
          <cell r="F52">
            <v>11</v>
          </cell>
          <cell r="J52" t="str">
            <v>MESES</v>
          </cell>
        </row>
        <row r="53">
          <cell r="D53" t="str">
            <v>REFEITÓRIO</v>
          </cell>
          <cell r="F53">
            <v>11</v>
          </cell>
          <cell r="J53">
            <v>11</v>
          </cell>
        </row>
        <row r="55">
          <cell r="A55" t="str">
            <v>2.2.4</v>
          </cell>
          <cell r="B55" t="str">
            <v>COMPESA 2024.2</v>
          </cell>
          <cell r="C55" t="str">
            <v>31.01.05U</v>
          </cell>
          <cell r="D55" t="str">
            <v>CONSERTO DE RAMAIS PREDIAIS DE ÁGUA DANIFICADOS DURANTE EXECUÇÃO DAS OBRAS.</v>
          </cell>
          <cell r="E55" t="str">
            <v>UN</v>
          </cell>
          <cell r="F55">
            <v>60</v>
          </cell>
        </row>
        <row r="56">
          <cell r="D56" t="str">
            <v>ESTIMATIVA DE CONSERTO</v>
          </cell>
          <cell r="F56">
            <v>60</v>
          </cell>
          <cell r="H56">
            <v>6040.47</v>
          </cell>
          <cell r="L56">
            <v>0.01</v>
          </cell>
        </row>
        <row r="58">
          <cell r="A58" t="str">
            <v>2.2.5</v>
          </cell>
          <cell r="B58" t="str">
            <v>COMPESA 2024.2</v>
          </cell>
          <cell r="C58" t="str">
            <v>31.08.09U</v>
          </cell>
          <cell r="D58" t="str">
            <v>CONSERTO DE RAMAIS PREDIAIS DE ESGOTO DANIFICADOS DURANTE EXECUÇÃO DAS OBRAS.</v>
          </cell>
          <cell r="E58" t="str">
            <v>UN</v>
          </cell>
          <cell r="F58">
            <v>60</v>
          </cell>
        </row>
        <row r="59">
          <cell r="D59" t="str">
            <v>ESTIMATIVA DE CONSERTO</v>
          </cell>
          <cell r="F59">
            <v>60</v>
          </cell>
          <cell r="H59">
            <v>6040.47</v>
          </cell>
          <cell r="L59">
            <v>0.01</v>
          </cell>
        </row>
        <row r="61">
          <cell r="A61" t="str">
            <v>2.3</v>
          </cell>
          <cell r="B61" t="str">
            <v/>
          </cell>
          <cell r="C61" t="str">
            <v/>
          </cell>
          <cell r="D61" t="str">
            <v>MOBILIZAÇÃO</v>
          </cell>
          <cell r="E61" t="str">
            <v/>
          </cell>
        </row>
        <row r="62">
          <cell r="A62" t="str">
            <v>2.3.1</v>
          </cell>
          <cell r="B62" t="str">
            <v>COMPOSIÇÃO</v>
          </cell>
          <cell r="C62" t="str">
            <v>CPU 002</v>
          </cell>
          <cell r="D62" t="str">
            <v>MOBILIZAÇÃO DE MAQUINAS E EQUIPAMENTOS - PAVIMENTAÇÃO ASFÁLTICA, CAPEAMENTO E/OU RECAPEAMENTO</v>
          </cell>
          <cell r="E62" t="str">
            <v>UN</v>
          </cell>
          <cell r="F62">
            <v>25</v>
          </cell>
        </row>
        <row r="63">
          <cell r="D63" t="str">
            <v>MOBILIZAÇÃO</v>
          </cell>
          <cell r="F63">
            <v>25</v>
          </cell>
          <cell r="J63">
            <v>25</v>
          </cell>
        </row>
        <row r="65">
          <cell r="A65" t="str">
            <v>2.4</v>
          </cell>
          <cell r="B65" t="str">
            <v/>
          </cell>
          <cell r="C65" t="str">
            <v/>
          </cell>
          <cell r="D65" t="str">
            <v>DESMOBILIZAÇÃO</v>
          </cell>
          <cell r="E65" t="str">
            <v/>
          </cell>
        </row>
        <row r="66">
          <cell r="A66" t="str">
            <v>2.4.1</v>
          </cell>
          <cell r="B66" t="str">
            <v>COMPOSIÇÃO</v>
          </cell>
          <cell r="C66" t="str">
            <v>CPU 003</v>
          </cell>
          <cell r="D66" t="str">
            <v>DESMOBILIZAÇÃO DE MAQUINAS E EQUIPAMENTOS - PAVIMENTAÇÃO ASFÁLTICA, CAPEAMENTO E/OU RECAPEAMENTO</v>
          </cell>
          <cell r="E66" t="str">
            <v>UN</v>
          </cell>
          <cell r="F66">
            <v>25</v>
          </cell>
        </row>
        <row r="67">
          <cell r="D67" t="str">
            <v>DESMOBILIZAÇÃO</v>
          </cell>
          <cell r="F67">
            <v>25</v>
          </cell>
          <cell r="J67">
            <v>25</v>
          </cell>
        </row>
        <row r="69">
          <cell r="A69" t="str">
            <v>2.5</v>
          </cell>
          <cell r="B69" t="str">
            <v/>
          </cell>
          <cell r="C69" t="str">
            <v/>
          </cell>
          <cell r="D69" t="str">
            <v>MOVIMENTAÇÃO DE TERRA</v>
          </cell>
          <cell r="E69" t="str">
            <v/>
          </cell>
        </row>
        <row r="70">
          <cell r="A70" t="str">
            <v>2.5.1</v>
          </cell>
          <cell r="B70" t="str">
            <v>SICRO OUTUBRO / 2025</v>
          </cell>
          <cell r="C70">
            <v>5502114</v>
          </cell>
          <cell r="D70" t="str">
            <v>ESCAVAÇÃO, CARGA E TRANSPORTE DE MATERIAL DE 1ª CATEGORIA - DMT DE 1.000 A 1.200 M - CAMINHO DE SERVIÇO EM LEITO NATURAL - COM ESCAVADEIRA E CAMINHÃO BASCULANTE DE 14 M³</v>
          </cell>
          <cell r="E70" t="str">
            <v>M³</v>
          </cell>
          <cell r="F70">
            <v>8970.09</v>
          </cell>
          <cell r="G70" t="str">
            <v>SEÇÃO</v>
          </cell>
          <cell r="H70" t="str">
            <v>COMPR.</v>
          </cell>
          <cell r="I70" t="str">
            <v>ESPESSURA</v>
          </cell>
        </row>
        <row r="71">
          <cell r="D71" t="str">
            <v>VOLUME ESCAVADO</v>
          </cell>
          <cell r="F71">
            <v>8970.09</v>
          </cell>
          <cell r="G71">
            <v>9.9</v>
          </cell>
          <cell r="H71">
            <v>6040.47</v>
          </cell>
          <cell r="I71">
            <v>0.15</v>
          </cell>
        </row>
        <row r="73">
          <cell r="A73" t="str">
            <v>2.5.2</v>
          </cell>
          <cell r="B73" t="str">
            <v>SICRO OUTUBRO / 2025</v>
          </cell>
          <cell r="C73">
            <v>4413942</v>
          </cell>
          <cell r="D73" t="str">
            <v>ESPALHAMENTO DE MATERIAL EM BOTA-FORA</v>
          </cell>
          <cell r="E73" t="str">
            <v>M³</v>
          </cell>
          <cell r="F73">
            <v>8970.09</v>
          </cell>
        </row>
        <row r="74">
          <cell r="D74" t="str">
            <v>VOLUME ESCAVADO</v>
          </cell>
          <cell r="F74">
            <v>8970.09</v>
          </cell>
          <cell r="M74">
            <v>8970.09</v>
          </cell>
        </row>
        <row r="76">
          <cell r="A76" t="str">
            <v>2.5.3</v>
          </cell>
          <cell r="B76" t="str">
            <v>SICRO OUTUBRO / 2025</v>
          </cell>
          <cell r="C76">
            <v>4011227</v>
          </cell>
          <cell r="D76" t="str">
            <v>SUB-BASE DE SOLO ESTABILIZADO GRANULOMETRICAMENTE SEM MISTURA COM MATERIAL DE JAZIDA - 100% PROCTOR INTERMEDIÁRIO</v>
          </cell>
          <cell r="E76" t="str">
            <v>M³</v>
          </cell>
          <cell r="F76">
            <v>625.17999999999995</v>
          </cell>
          <cell r="L76" t="str">
            <v>INCIDÊNCIA</v>
          </cell>
        </row>
        <row r="77">
          <cell r="D77" t="str">
            <v>ATERRO</v>
          </cell>
          <cell r="F77">
            <v>625.17999999999995</v>
          </cell>
          <cell r="G77">
            <v>6.9</v>
          </cell>
          <cell r="H77">
            <v>6040.47</v>
          </cell>
          <cell r="I77">
            <v>0.15</v>
          </cell>
          <cell r="L77">
            <v>0.1</v>
          </cell>
        </row>
        <row r="79">
          <cell r="A79" t="str">
            <v>2.5.4</v>
          </cell>
          <cell r="B79" t="str">
            <v>SINAPI DEZEMBRO 2025</v>
          </cell>
          <cell r="C79">
            <v>98525</v>
          </cell>
          <cell r="D79" t="str">
            <v>LIMPEZA MECANIZADA DE CAMADA VEGETAL, VEGETAÇÃO E PEQUENAS ÁRVORES (DIÂMETRO DE TRONCO MENOR QUE 0,20 M), COM TRATOR DE ESTEIRAS. AF_03/2024</v>
          </cell>
          <cell r="E79" t="str">
            <v>M2</v>
          </cell>
          <cell r="F79">
            <v>59800.65</v>
          </cell>
        </row>
        <row r="80">
          <cell r="D80" t="str">
            <v>ÁREA REGULARIZADA (ITEM 2.6.1)</v>
          </cell>
          <cell r="F80">
            <v>59800.65</v>
          </cell>
          <cell r="K80">
            <v>59800.65</v>
          </cell>
        </row>
        <row r="82">
          <cell r="A82" t="str">
            <v>2.5.5</v>
          </cell>
          <cell r="B82" t="str">
            <v>SINAPI DEZEMBRO 2025</v>
          </cell>
          <cell r="C82">
            <v>100979</v>
          </cell>
          <cell r="D82" t="str">
            <v>CARGA, MANOBRA E DESCARGA DE SOLOS E MATERIAIS GRANULARES EM CAMINHÃO BASCULANTE 14 M³ - CARGA COM ESCAVADEIRA HIDRÁULICA (CAÇAMBA DE 1,20 M³ / 155 HP) E DESCARGA LIVRE (UNIDADE: M3). AF_07/2020</v>
          </cell>
          <cell r="E82" t="str">
            <v>M3</v>
          </cell>
          <cell r="F82">
            <v>15548.16</v>
          </cell>
          <cell r="I82" t="str">
            <v>ESPESSURA</v>
          </cell>
          <cell r="J82" t="str">
            <v>EMPOLAMENTO</v>
          </cell>
          <cell r="M82" t="str">
            <v>LIMPEZA</v>
          </cell>
        </row>
        <row r="83">
          <cell r="D83" t="str">
            <v>VOLUME DA LIMPEZA</v>
          </cell>
          <cell r="F83">
            <v>15548.16</v>
          </cell>
          <cell r="I83">
            <v>0.2</v>
          </cell>
          <cell r="J83">
            <v>1.3</v>
          </cell>
          <cell r="M83">
            <v>59800.65</v>
          </cell>
        </row>
        <row r="85">
          <cell r="A85" t="str">
            <v>2.5.6</v>
          </cell>
          <cell r="B85" t="str">
            <v>SINAPI DEZEMBRO 2025</v>
          </cell>
          <cell r="C85">
            <v>95876</v>
          </cell>
          <cell r="D85" t="str">
            <v>TRANSPORTE COM CAMINHÃO BASCULANTE DE 14 M³, EM VIA URBANA PAVIMENTADA, DMT ATÉ 30 KM (UNIDADE: M3XKM). AF_07/2020</v>
          </cell>
          <cell r="E85" t="str">
            <v>M3XKM</v>
          </cell>
          <cell r="F85">
            <v>233222.39999999999</v>
          </cell>
          <cell r="H85" t="str">
            <v>KM</v>
          </cell>
          <cell r="M85" t="str">
            <v>CARGA</v>
          </cell>
        </row>
        <row r="86">
          <cell r="D86" t="str">
            <v>CARGA X DISTÂNCIA</v>
          </cell>
          <cell r="F86">
            <v>233222.39999999999</v>
          </cell>
          <cell r="H86">
            <v>15</v>
          </cell>
          <cell r="M86">
            <v>15548.16</v>
          </cell>
        </row>
        <row r="88">
          <cell r="A88" t="str">
            <v>2.5.7</v>
          </cell>
          <cell r="B88" t="str">
            <v>ORSE NOVEMBRO / 2025</v>
          </cell>
          <cell r="C88">
            <v>4268</v>
          </cell>
          <cell r="D88" t="str">
            <v>REMOÇÃO DE ÁRVORE, PORTE MÉDIO, COM UTILIZAÇÃO DE RETRO-ESCAVADEIRA</v>
          </cell>
          <cell r="E88" t="str">
            <v>UN</v>
          </cell>
          <cell r="F88">
            <v>6</v>
          </cell>
        </row>
        <row r="89">
          <cell r="D89" t="str">
            <v>ESTIMATIVA DE 1 UND DE ÁRVORE POR KM</v>
          </cell>
          <cell r="F89">
            <v>6</v>
          </cell>
          <cell r="J89">
            <v>6</v>
          </cell>
        </row>
        <row r="91">
          <cell r="A91" t="str">
            <v>2.5.8</v>
          </cell>
          <cell r="B91" t="str">
            <v>COMPOSIÇÃO</v>
          </cell>
          <cell r="C91" t="str">
            <v>CPU 016</v>
          </cell>
          <cell r="D91" t="str">
            <v>AQUISIÇÃO DE MATERIAL DE JAZIDA PARA EXECUÇÃO DA SUB-BASE</v>
          </cell>
          <cell r="E91" t="str">
            <v>M3</v>
          </cell>
          <cell r="F91">
            <v>625.17999999999995</v>
          </cell>
        </row>
        <row r="92">
          <cell r="D92" t="str">
            <v>ATERRO (ITEM 2.5.3)</v>
          </cell>
          <cell r="F92">
            <v>625.17999999999995</v>
          </cell>
          <cell r="M92">
            <v>625.17999999999995</v>
          </cell>
        </row>
        <row r="94">
          <cell r="A94" t="str">
            <v>2.6</v>
          </cell>
          <cell r="B94" t="str">
            <v/>
          </cell>
          <cell r="C94" t="str">
            <v/>
          </cell>
          <cell r="D94" t="str">
            <v>PAVIMENTAÇÃO EM CBUQ (CONCRETO BETUMINOSO USINADO À QUENTE)</v>
          </cell>
          <cell r="E94" t="str">
            <v/>
          </cell>
        </row>
        <row r="95">
          <cell r="A95" t="str">
            <v>2.6.1</v>
          </cell>
          <cell r="B95" t="str">
            <v>SINAPI DEZEMBRO 2025</v>
          </cell>
          <cell r="C95">
            <v>100576</v>
          </cell>
          <cell r="D95" t="str">
            <v>REGULARIZAÇÃO E COMPACTAÇÃO DE SUBLEITO DE SOLO PREDOMINANTEMENTE ARGILOSO, PARA OBRAS DE CONSTRUÇÃO DE PAVIMENTOS. AF_09/2024</v>
          </cell>
          <cell r="E95" t="str">
            <v>M2</v>
          </cell>
          <cell r="F95">
            <v>59800.65</v>
          </cell>
        </row>
        <row r="96">
          <cell r="D96" t="str">
            <v>ÁREA REGULARIZADA</v>
          </cell>
          <cell r="F96">
            <v>59800.65</v>
          </cell>
          <cell r="G96">
            <v>9.9</v>
          </cell>
          <cell r="H96">
            <v>6040.47</v>
          </cell>
        </row>
        <row r="98">
          <cell r="A98" t="str">
            <v>2.6.2</v>
          </cell>
          <cell r="B98" t="str">
            <v>SINAPI DEZEMBRO 2025</v>
          </cell>
          <cell r="C98">
            <v>96396</v>
          </cell>
          <cell r="D98" t="str">
            <v>CONSTRUÇÃO DE BASE E SUB-BASE PARA PAVIMENTAÇÃO DE BRITA GRADUADA SIMPLES, COM ESPESSURA DE 15 CM - EXCLUSIVE CARGA E TRANSPORTE. AF_09/2024</v>
          </cell>
          <cell r="E98" t="str">
            <v>M3</v>
          </cell>
          <cell r="F98">
            <v>5980.06</v>
          </cell>
        </row>
        <row r="99">
          <cell r="D99" t="str">
            <v>MATERIAL GRANULAR</v>
          </cell>
          <cell r="F99">
            <v>5980.06</v>
          </cell>
          <cell r="G99">
            <v>6.6</v>
          </cell>
          <cell r="H99">
            <v>6040.47</v>
          </cell>
          <cell r="I99">
            <v>0.15</v>
          </cell>
        </row>
        <row r="101">
          <cell r="A101" t="str">
            <v>2.6.3</v>
          </cell>
          <cell r="B101" t="str">
            <v>SICRO OUTUBRO / 2025</v>
          </cell>
          <cell r="C101">
            <v>4011300</v>
          </cell>
          <cell r="D101" t="str">
            <v>SUB-BASE DE SOLO MELHORADO COM 3% DE CIMENTO E MISTURA NA PISTA COM MATERIAL DE JAZIDA - 100% PROCTOR INTERMEDIÁRIO</v>
          </cell>
          <cell r="E101" t="str">
            <v>M³</v>
          </cell>
          <cell r="F101">
            <v>3125.94</v>
          </cell>
          <cell r="L101" t="str">
            <v>INCIDÊNCIA</v>
          </cell>
        </row>
        <row r="102">
          <cell r="D102" t="str">
            <v>ATERRO</v>
          </cell>
          <cell r="F102">
            <v>3125.94</v>
          </cell>
          <cell r="G102">
            <v>6.9</v>
          </cell>
          <cell r="H102">
            <v>6040.47</v>
          </cell>
          <cell r="I102">
            <v>0.15</v>
          </cell>
          <cell r="L102">
            <v>0.5</v>
          </cell>
        </row>
        <row r="104">
          <cell r="A104" t="str">
            <v>2.6.4</v>
          </cell>
          <cell r="B104" t="str">
            <v>SICRO OUTUBRO / 2025</v>
          </cell>
          <cell r="C104">
            <v>4011352</v>
          </cell>
          <cell r="D104" t="str">
            <v>IMPRIMAÇÃO COM EMULSÃO ASFÁLTICA (ADAPTADO)</v>
          </cell>
          <cell r="E104" t="str">
            <v>M²</v>
          </cell>
          <cell r="F104">
            <v>36242.800000000003</v>
          </cell>
        </row>
        <row r="105">
          <cell r="D105" t="str">
            <v>ÁREA DO PAVIMENTO</v>
          </cell>
          <cell r="F105">
            <v>36242.800000000003</v>
          </cell>
          <cell r="K105">
            <v>36242.800000000003</v>
          </cell>
        </row>
        <row r="107">
          <cell r="A107" t="str">
            <v>2.6.5</v>
          </cell>
          <cell r="B107" t="str">
            <v>SICRO OUTUBRO / 2025</v>
          </cell>
          <cell r="C107">
            <v>4011353</v>
          </cell>
          <cell r="D107" t="str">
            <v>PINTURA DE LIGAÇÃO (ADAPTADO)</v>
          </cell>
          <cell r="E107" t="str">
            <v>M²</v>
          </cell>
          <cell r="F107">
            <v>36242.800000000003</v>
          </cell>
        </row>
        <row r="108">
          <cell r="D108" t="str">
            <v>ÁREA DO PAVIMENTO</v>
          </cell>
          <cell r="F108">
            <v>36242.800000000003</v>
          </cell>
          <cell r="K108">
            <v>36242.800000000003</v>
          </cell>
        </row>
        <row r="110">
          <cell r="A110" t="str">
            <v>2.6.6</v>
          </cell>
          <cell r="B110" t="str">
            <v>COMPOSIÇÃO</v>
          </cell>
          <cell r="C110" t="str">
            <v>CPU 017</v>
          </cell>
          <cell r="D110" t="str">
            <v>CONCRETO ASFÁLTICO - FAIXA C-12,5 - AREIA E BRITA COMERCIAIS</v>
          </cell>
          <cell r="E110" t="str">
            <v>T</v>
          </cell>
          <cell r="F110">
            <v>4629.6499999999996</v>
          </cell>
          <cell r="L110" t="str">
            <v>Massa Esp. CBUQ
(T/M3)</v>
          </cell>
          <cell r="M110" t="str">
            <v>Volume do Asfalto (M3)</v>
          </cell>
        </row>
        <row r="111">
          <cell r="D111" t="str">
            <v>PAVIMENTO ASFÁLTICO</v>
          </cell>
          <cell r="F111">
            <v>4629.6499999999996</v>
          </cell>
          <cell r="L111">
            <v>2.5548000000000002</v>
          </cell>
          <cell r="M111">
            <v>1812.14</v>
          </cell>
        </row>
        <row r="113">
          <cell r="A113" t="str">
            <v>2.6.7</v>
          </cell>
          <cell r="B113" t="str">
            <v>SINAPI DEZEMBRO 2025</v>
          </cell>
          <cell r="C113">
            <v>100987</v>
          </cell>
          <cell r="D113" t="str">
            <v>CARGA DE MISTURA ASFÁLTICA EM CAMINHÃO BASCULANTE 14 M³ (UNIDADE: M3). AF_07/2020</v>
          </cell>
          <cell r="E113" t="str">
            <v>M3</v>
          </cell>
          <cell r="F113">
            <v>1812.14</v>
          </cell>
        </row>
        <row r="114">
          <cell r="D114" t="str">
            <v>CARGA DO MATERIAL ASFÁLTICO</v>
          </cell>
          <cell r="F114">
            <v>1812.14</v>
          </cell>
          <cell r="M114">
            <v>1812.14</v>
          </cell>
        </row>
        <row r="116">
          <cell r="A116" t="str">
            <v>2.6.8</v>
          </cell>
          <cell r="B116" t="str">
            <v>SINAPI DEZEMBRO 2025</v>
          </cell>
          <cell r="C116">
            <v>100975</v>
          </cell>
          <cell r="D116" t="str">
            <v>CARGA, MANOBRA E DESCARGA DE SOLOS E MATERIAIS GRANULARES EM CAMINHÃO BASCULANTE 14 M³ - CARGA COM PÁ CARREGADEIRA (CAÇAMBA DE 1,7 A 2,8 M³ / 128 HP) E DESCARGA LIVRE (UNIDADE: M3). AF_07/2020</v>
          </cell>
          <cell r="E116" t="str">
            <v>M3</v>
          </cell>
          <cell r="F116">
            <v>9731.18</v>
          </cell>
        </row>
        <row r="117">
          <cell r="D117" t="str">
            <v>CARGA DO MATERIAL GRANULAR (ITEM 2.6.2)</v>
          </cell>
          <cell r="F117">
            <v>5980.06</v>
          </cell>
          <cell r="M117">
            <v>5980.06</v>
          </cell>
        </row>
        <row r="118">
          <cell r="D118" t="str">
            <v>AQUISIÇÃO DO ATERRO (ITEM 2.5.8)</v>
          </cell>
          <cell r="F118">
            <v>625.17999999999995</v>
          </cell>
          <cell r="M118">
            <v>625.17999999999995</v>
          </cell>
        </row>
        <row r="119">
          <cell r="D119" t="str">
            <v>AQUISIÇÃO DO ATERRO (ITEM 2.6.14)</v>
          </cell>
          <cell r="F119">
            <v>3125.94</v>
          </cell>
          <cell r="M119">
            <v>3125.94</v>
          </cell>
        </row>
        <row r="121">
          <cell r="A121" t="str">
            <v>2.6.9</v>
          </cell>
          <cell r="B121" t="str">
            <v>SINAPI DEZEMBRO 2025</v>
          </cell>
          <cell r="C121">
            <v>93599</v>
          </cell>
          <cell r="D121" t="str">
            <v>TRANSPORTE COM CAMINHÃO BASCULANTE DE 14 M³, EM VIA URBANA PAVIMENTADA, ADICIONAL PARA DMT EXCEDENTE A 30 KM (UNIDADE: TXKM). AF_07/2020</v>
          </cell>
          <cell r="E121" t="str">
            <v>TXKM</v>
          </cell>
          <cell r="F121">
            <v>1232528.6399999999</v>
          </cell>
        </row>
        <row r="122">
          <cell r="D122" t="str">
            <v>TRANSPORTE DA CARGA</v>
          </cell>
          <cell r="F122">
            <v>1232528.6399999999</v>
          </cell>
          <cell r="J122">
            <v>0.9</v>
          </cell>
          <cell r="L122">
            <v>1369476.27</v>
          </cell>
        </row>
        <row r="124">
          <cell r="H124" t="str">
            <v>KM</v>
          </cell>
          <cell r="L124" t="str">
            <v>Massa Esp. CBUQ
(T/M3)</v>
          </cell>
          <cell r="M124" t="str">
            <v>CARGA</v>
          </cell>
        </row>
        <row r="125">
          <cell r="D125" t="str">
            <v>CARGA DO MATERIAL ASFÁLTICO</v>
          </cell>
          <cell r="F125">
            <v>258797.72</v>
          </cell>
          <cell r="H125">
            <v>55.9</v>
          </cell>
          <cell r="L125">
            <v>2.5548000000000002</v>
          </cell>
          <cell r="M125">
            <v>1812.14</v>
          </cell>
        </row>
        <row r="126">
          <cell r="D126" t="str">
            <v>CARGA DO MATERIAL GRANULAR (ITEM 2.6.2)</v>
          </cell>
          <cell r="F126">
            <v>565115.67000000004</v>
          </cell>
          <cell r="H126">
            <v>63</v>
          </cell>
          <cell r="L126">
            <v>1.5</v>
          </cell>
          <cell r="M126">
            <v>5980.06</v>
          </cell>
        </row>
        <row r="127">
          <cell r="D127" t="str">
            <v>AQUISIÇÃO DO ATERRO (ITEM 2.5.8)</v>
          </cell>
          <cell r="F127">
            <v>90926.17</v>
          </cell>
          <cell r="H127">
            <v>90.9</v>
          </cell>
          <cell r="L127">
            <v>1.6</v>
          </cell>
          <cell r="M127">
            <v>625.17999999999995</v>
          </cell>
        </row>
        <row r="128">
          <cell r="D128" t="str">
            <v>AQUISIÇÃO DO ATERRO (ITEM 2.6.14)</v>
          </cell>
          <cell r="F128">
            <v>454636.71</v>
          </cell>
          <cell r="H128">
            <v>90.9</v>
          </cell>
          <cell r="L128">
            <v>1.6</v>
          </cell>
          <cell r="M128">
            <v>3125.94</v>
          </cell>
        </row>
        <row r="130">
          <cell r="A130" t="str">
            <v>2.6.10</v>
          </cell>
          <cell r="B130" t="str">
            <v>SINAPI DEZEMBRO 2025</v>
          </cell>
          <cell r="C130">
            <v>95879</v>
          </cell>
          <cell r="D130" t="str">
            <v>TRANSPORTE COM CAMINHÃO BASCULANTE DE 14 M³, EM VIA URBANA PAVIMENTADA, DMT ATÉ 30 KM (UNIDADE: TXKM). AF_07/2020</v>
          </cell>
          <cell r="E130" t="str">
            <v>TXKM</v>
          </cell>
          <cell r="F130">
            <v>136947.62</v>
          </cell>
        </row>
        <row r="131">
          <cell r="D131" t="str">
            <v>TRANSPORTE DA CARGA</v>
          </cell>
          <cell r="F131">
            <v>136947.62</v>
          </cell>
          <cell r="J131">
            <v>0.1</v>
          </cell>
          <cell r="L131">
            <v>1369476.27</v>
          </cell>
        </row>
        <row r="133">
          <cell r="A133" t="str">
            <v>2.6.11</v>
          </cell>
          <cell r="B133" t="str">
            <v>SINAPI DEZEMBRO 2025</v>
          </cell>
          <cell r="C133">
            <v>102333</v>
          </cell>
          <cell r="D133" t="str">
            <v>TRANSPORTE COM CAMINHÃO TANQUE DE TRANSPORTE DE MATERIAL ASFÁLTICO DE 20000 L, EM VIA URBANA PAVIMENTADA, ADICIONAL PARA DMT EXCEDENTE A 30 KM (UNIDADE: TXKM). AF_07/2020</v>
          </cell>
          <cell r="E133" t="str">
            <v>TXKM</v>
          </cell>
          <cell r="F133">
            <v>3342.84</v>
          </cell>
          <cell r="H133" t="str">
            <v>KM</v>
          </cell>
          <cell r="K133" t="str">
            <v>ÁREA</v>
          </cell>
          <cell r="L133" t="str">
            <v>Taxa de Emulsão RR-2C TON/M2</v>
          </cell>
        </row>
        <row r="134">
          <cell r="D134" t="str">
            <v>TRANSPORTE DA PINTURA</v>
          </cell>
          <cell r="F134">
            <v>911.68</v>
          </cell>
          <cell r="H134">
            <v>55.9</v>
          </cell>
          <cell r="K134">
            <v>36242.800000000003</v>
          </cell>
          <cell r="L134">
            <v>4.4999999999999999E-4</v>
          </cell>
        </row>
        <row r="135">
          <cell r="D135" t="str">
            <v>TRANSPORTE DA IMPRIMAÇÃO</v>
          </cell>
          <cell r="F135">
            <v>2431.16</v>
          </cell>
          <cell r="H135">
            <v>55.9</v>
          </cell>
          <cell r="K135">
            <v>36242.800000000003</v>
          </cell>
          <cell r="L135">
            <v>1.1999999999999999E-3</v>
          </cell>
        </row>
        <row r="137">
          <cell r="A137" t="str">
            <v>2.6.12</v>
          </cell>
          <cell r="B137" t="str">
            <v>COMPOSIÇÃO</v>
          </cell>
          <cell r="C137" t="str">
            <v>CPU 008</v>
          </cell>
          <cell r="D137" t="str">
            <v>TRANSPORTE DE EMULSÃO ASFÁLTICA CATIÔNICA RR-2C PARA PAVIMENTAÇÃO ASFÁLTICA DA REFINARIA ATÉ A OBRA</v>
          </cell>
          <cell r="E137" t="str">
            <v>T</v>
          </cell>
          <cell r="F137">
            <v>16.3</v>
          </cell>
          <cell r="L137" t="str">
            <v>Taxa de Emulsão RR-2C TON/M2</v>
          </cell>
        </row>
        <row r="138">
          <cell r="D138" t="str">
            <v>TRANSPORTE DA EMULSÃO</v>
          </cell>
          <cell r="F138">
            <v>16.3</v>
          </cell>
          <cell r="K138">
            <v>36242.800000000003</v>
          </cell>
          <cell r="L138">
            <v>4.4999999999999999E-4</v>
          </cell>
        </row>
        <row r="140">
          <cell r="A140" t="str">
            <v>2.6.13</v>
          </cell>
          <cell r="B140" t="str">
            <v>COMPOSIÇÃO</v>
          </cell>
          <cell r="C140" t="str">
            <v>CPU 015</v>
          </cell>
          <cell r="D140" t="str">
            <v>TRANSPORTE DE ASFALTOS DILUÍDOS CM-30 PARA PAVIMENTAÇÃO ASFÁLTICA DA REFINARIA ATÉ A OBRA</v>
          </cell>
          <cell r="E140" t="str">
            <v>T</v>
          </cell>
          <cell r="F140">
            <v>43.49</v>
          </cell>
          <cell r="H140" t="str">
            <v xml:space="preserve">Área </v>
          </cell>
          <cell r="L140" t="str">
            <v>Taxa de CM-30
 TON/M2</v>
          </cell>
        </row>
        <row r="141">
          <cell r="D141" t="str">
            <v>TRANSPORTE DA EMULSÃO</v>
          </cell>
          <cell r="F141">
            <v>43.49</v>
          </cell>
          <cell r="H141">
            <v>36242.800000000003</v>
          </cell>
          <cell r="L141">
            <v>1.1999999999999999E-3</v>
          </cell>
        </row>
        <row r="143">
          <cell r="A143" t="str">
            <v>2.6.14</v>
          </cell>
          <cell r="B143" t="str">
            <v>COMPOSIÇÃO</v>
          </cell>
          <cell r="C143" t="str">
            <v>CPU 018</v>
          </cell>
          <cell r="D143" t="str">
            <v>TRANSPORTE DE CIMENTO ASFÁLTICO DE PETRÓLEO CAP 50/70 DA REFINARIA ATÉ A USINA DE ASFALTO</v>
          </cell>
          <cell r="E143" t="str">
            <v>T</v>
          </cell>
          <cell r="F143">
            <v>292.58999999999997</v>
          </cell>
          <cell r="J143" t="str">
            <v>Massa Esp. CBUQ
(T/M3)</v>
          </cell>
          <cell r="L143" t="str">
            <v>Taxa de CAP 50/70 TON/TON</v>
          </cell>
          <cell r="M143" t="str">
            <v>Volume do Asfalto (M3)</v>
          </cell>
        </row>
        <row r="144">
          <cell r="D144" t="str">
            <v>TRANSPORTE DO ASFALTO</v>
          </cell>
          <cell r="F144">
            <v>292.58999999999997</v>
          </cell>
          <cell r="J144">
            <v>2.5548000000000002</v>
          </cell>
          <cell r="L144">
            <v>6.3200000000000006E-2</v>
          </cell>
          <cell r="M144">
            <v>1812.14</v>
          </cell>
        </row>
        <row r="146">
          <cell r="A146" t="str">
            <v>2.6.15</v>
          </cell>
          <cell r="B146" t="str">
            <v>COMPOSIÇÃO</v>
          </cell>
          <cell r="C146" t="str">
            <v>CPU 016</v>
          </cell>
          <cell r="D146" t="str">
            <v>AQUISIÇÃO DE MATERIAL DE JAZIDA PARA EXECUÇÃO DA SUB-BASE</v>
          </cell>
          <cell r="E146" t="str">
            <v>M3</v>
          </cell>
          <cell r="F146">
            <v>3125.94</v>
          </cell>
        </row>
        <row r="147">
          <cell r="D147" t="str">
            <v>ATERRO (ITEM 2.6.3)</v>
          </cell>
          <cell r="F147">
            <v>3125.94</v>
          </cell>
          <cell r="M147">
            <v>3125.94</v>
          </cell>
        </row>
        <row r="149">
          <cell r="A149" t="str">
            <v>2.7</v>
          </cell>
          <cell r="B149" t="str">
            <v/>
          </cell>
          <cell r="C149" t="str">
            <v/>
          </cell>
          <cell r="D149" t="str">
            <v>PASSEIO/PROTEÇÃO DE GUIA</v>
          </cell>
          <cell r="E149" t="str">
            <v/>
          </cell>
        </row>
        <row r="150">
          <cell r="A150" t="str">
            <v>2.7.1</v>
          </cell>
          <cell r="B150" t="str">
            <v>SINAPI DEZEMBRO 2025</v>
          </cell>
          <cell r="C150">
            <v>94342</v>
          </cell>
          <cell r="D150" t="str">
            <v>ATERRO MANUAL DE VALAS COM AREIA PARA ATERRO. AF_08/2023</v>
          </cell>
          <cell r="E150" t="str">
            <v>M3</v>
          </cell>
          <cell r="F150">
            <v>4039.25</v>
          </cell>
        </row>
        <row r="151">
          <cell r="D151" t="str">
            <v>ATERRO PARA A BASE DA PROTEÇÃO DE GUIA</v>
          </cell>
          <cell r="F151">
            <v>3957.71</v>
          </cell>
          <cell r="G151">
            <v>1.2</v>
          </cell>
          <cell r="H151">
            <v>6040.47</v>
          </cell>
          <cell r="I151">
            <v>0.39</v>
          </cell>
          <cell r="J151">
            <v>2</v>
          </cell>
          <cell r="L151">
            <v>0.7</v>
          </cell>
        </row>
        <row r="152">
          <cell r="D152" t="str">
            <v>ATERRO PARA A CONTENÇÃO DO MEIO-FIO</v>
          </cell>
          <cell r="F152">
            <v>81.540000000000006</v>
          </cell>
          <cell r="G152">
            <v>0.3</v>
          </cell>
          <cell r="H152">
            <v>6040.47</v>
          </cell>
          <cell r="I152">
            <v>0.15</v>
          </cell>
          <cell r="J152">
            <v>2</v>
          </cell>
          <cell r="L152">
            <v>0.3</v>
          </cell>
        </row>
        <row r="154">
          <cell r="A154" t="str">
            <v>2.7.2</v>
          </cell>
          <cell r="B154" t="str">
            <v>COMPESA 2024.2</v>
          </cell>
          <cell r="C154" t="str">
            <v>02.05.14U</v>
          </cell>
          <cell r="D154" t="str">
            <v>COMPACTAÇÃO MECÂNICA LEVE EM CAMADAS DE 0,20 M DE ESPESSURA.</v>
          </cell>
          <cell r="E154" t="str">
            <v>M2</v>
          </cell>
          <cell r="F154">
            <v>10147.98</v>
          </cell>
        </row>
        <row r="155">
          <cell r="D155" t="str">
            <v>COMPACTAÇÃO DO ATERRO</v>
          </cell>
          <cell r="F155">
            <v>10147.98</v>
          </cell>
          <cell r="G155">
            <v>1.2</v>
          </cell>
          <cell r="H155">
            <v>6040.47</v>
          </cell>
          <cell r="J155">
            <v>2</v>
          </cell>
          <cell r="L155">
            <v>0.7</v>
          </cell>
        </row>
        <row r="157">
          <cell r="A157" t="str">
            <v>2.7.3</v>
          </cell>
          <cell r="B157" t="str">
            <v>SINAPI DEZEMBRO 2025</v>
          </cell>
          <cell r="C157">
            <v>94968</v>
          </cell>
          <cell r="D157" t="str">
            <v>CONCRETO MAGRO PARA LASTRO, TRAÇO 1:4,5:4,5 (EM MASSA SECA DE CIMENTO/ AREIA MÉDIA/ BRITA 1) - PREPARO MECÂNICO COM BETONEIRA 600 L. AF_05/2021</v>
          </cell>
          <cell r="E157" t="str">
            <v>M3</v>
          </cell>
          <cell r="F157">
            <v>54.36</v>
          </cell>
        </row>
        <row r="158">
          <cell r="D158" t="str">
            <v>LASTRO DO MEIO-FIO DE TRAVAMENTO</v>
          </cell>
          <cell r="F158">
            <v>54.36</v>
          </cell>
          <cell r="G158">
            <v>0.3</v>
          </cell>
          <cell r="H158">
            <v>6040.47</v>
          </cell>
          <cell r="I158">
            <v>0.05</v>
          </cell>
          <cell r="J158">
            <v>2</v>
          </cell>
          <cell r="L158">
            <v>0.3</v>
          </cell>
        </row>
        <row r="160">
          <cell r="A160" t="str">
            <v>2.7.4</v>
          </cell>
          <cell r="B160" t="str">
            <v>SINAPI DEZEMBRO 2025</v>
          </cell>
          <cell r="C160">
            <v>90099</v>
          </cell>
          <cell r="D160" t="str">
            <v>ESCAVAÇÃO MECANIZADA DE VALA COM PROF. ATÉ 1,5 M (MÉDIA MONTANTE E JUSANTE/UMA COMPOSIÇÃO POR TRECHO), RETROESCAV. (0,26 M3), LARG. MENOR QUE 0,8 M, EM SOLO DE 1A CATEGORIA, EM LOCAIS COM ALTO NÍVEL DE INTERFERÊNCIA. AF_09/2024</v>
          </cell>
          <cell r="E160" t="str">
            <v>M3</v>
          </cell>
          <cell r="F160">
            <v>380.54</v>
          </cell>
        </row>
        <row r="161">
          <cell r="D161" t="str">
            <v>TRAVAMENTO DO MEIO-FIO NO SOLO</v>
          </cell>
          <cell r="F161">
            <v>380.54</v>
          </cell>
          <cell r="G161">
            <v>0.3</v>
          </cell>
          <cell r="H161">
            <v>6040.47</v>
          </cell>
          <cell r="I161">
            <v>0.15</v>
          </cell>
          <cell r="J161">
            <v>2</v>
          </cell>
          <cell r="L161">
            <v>0.7</v>
          </cell>
        </row>
        <row r="163">
          <cell r="A163" t="str">
            <v>2.7.5</v>
          </cell>
          <cell r="B163" t="str">
            <v>SINAPI DEZEMBRO 2025</v>
          </cell>
          <cell r="C163">
            <v>100975</v>
          </cell>
          <cell r="D163" t="str">
            <v>CARGA, MANOBRA E DESCARGA DE SOLOS E MATERIAIS GRANULARES EM CAMINHÃO BASCULANTE 14 M³ - CARGA COM PÁ CARREGADEIRA (CAÇAMBA DE 1,7 A 2,8 M³ / 128 HP) E DESCARGA LIVRE (UNIDADE: M3). AF_07/2020</v>
          </cell>
          <cell r="E163" t="str">
            <v>M3</v>
          </cell>
          <cell r="F163">
            <v>475.67</v>
          </cell>
          <cell r="J163" t="str">
            <v>EMPOLAMENTO</v>
          </cell>
        </row>
        <row r="164">
          <cell r="D164" t="str">
            <v>MATERIAL ESCAVADO</v>
          </cell>
          <cell r="F164">
            <v>475.67</v>
          </cell>
          <cell r="J164">
            <v>1.25</v>
          </cell>
          <cell r="M164">
            <v>380.54</v>
          </cell>
        </row>
        <row r="166">
          <cell r="A166" t="str">
            <v>2.7.6</v>
          </cell>
          <cell r="B166" t="str">
            <v>SINAPI DEZEMBRO 2025</v>
          </cell>
          <cell r="C166">
            <v>95876</v>
          </cell>
          <cell r="D166" t="str">
            <v>TRANSPORTE COM CAMINHÃO BASCULANTE DE 14 M³, EM VIA URBANA PAVIMENTADA, DMT ATÉ 30 KM (UNIDADE: M3XKM). AF_07/2020</v>
          </cell>
          <cell r="E166" t="str">
            <v>M3XKM</v>
          </cell>
          <cell r="F166">
            <v>7135.05</v>
          </cell>
          <cell r="H166" t="str">
            <v>KM</v>
          </cell>
          <cell r="M166" t="str">
            <v>CARGA</v>
          </cell>
        </row>
        <row r="167">
          <cell r="D167" t="str">
            <v>TRANSPORTE DA CARGA</v>
          </cell>
          <cell r="F167">
            <v>7135.05</v>
          </cell>
          <cell r="H167">
            <v>15</v>
          </cell>
          <cell r="M167">
            <v>475.67</v>
          </cell>
        </row>
        <row r="169">
          <cell r="A169" t="str">
            <v>2.7.7</v>
          </cell>
          <cell r="B169" t="str">
            <v>SINAPI DEZEMBRO 2025</v>
          </cell>
          <cell r="C169">
            <v>93679</v>
          </cell>
          <cell r="D169" t="str">
            <v>EXECUÇÃO DE PASSEIO EM PISO INTERTRAVADO, COM BLOCO RETANGULAR COLORIDO DE 20 X 10 CM, ESPESSURA 6 CM. AF_10/2022</v>
          </cell>
          <cell r="E169" t="str">
            <v>M2</v>
          </cell>
          <cell r="F169">
            <v>10147.98</v>
          </cell>
          <cell r="N169">
            <v>28854.18</v>
          </cell>
          <cell r="O169" t="str">
            <v>EXTENSÃO TOTAL</v>
          </cell>
        </row>
        <row r="170">
          <cell r="D170" t="str">
            <v>PROTEÇÃO DE GUIA</v>
          </cell>
          <cell r="F170">
            <v>10147.98</v>
          </cell>
          <cell r="G170">
            <v>1.2</v>
          </cell>
          <cell r="H170">
            <v>6040.47</v>
          </cell>
          <cell r="J170">
            <v>2</v>
          </cell>
          <cell r="L170">
            <v>0.7</v>
          </cell>
          <cell r="N170">
            <v>96.18</v>
          </cell>
        </row>
        <row r="172">
          <cell r="A172" t="str">
            <v>2.7.8</v>
          </cell>
          <cell r="B172" t="str">
            <v>SINAPI DEZEMBRO 2025</v>
          </cell>
          <cell r="C172">
            <v>105004</v>
          </cell>
          <cell r="D172" t="str">
            <v>RAMPA DE ACESSIBILIDADE EM CONCRETO MOLDADO IN LOCO, EM CALÇADA NOVA COM LARGURA MENOR À 3,00 M, FCK 25MPA, COM PISO PODOTÁTIL. AF_03/2024</v>
          </cell>
          <cell r="E172" t="str">
            <v>M2</v>
          </cell>
          <cell r="F172">
            <v>1565.68</v>
          </cell>
        </row>
        <row r="173">
          <cell r="D173" t="str">
            <v>RAMPA DE ACESSIBILIDADE</v>
          </cell>
          <cell r="F173">
            <v>1565.68</v>
          </cell>
          <cell r="G173">
            <v>1.2</v>
          </cell>
          <cell r="H173">
            <v>7.2</v>
          </cell>
          <cell r="J173">
            <v>6.04047</v>
          </cell>
          <cell r="L173">
            <v>30</v>
          </cell>
        </row>
        <row r="175">
          <cell r="A175" t="str">
            <v>2.8</v>
          </cell>
          <cell r="B175" t="str">
            <v/>
          </cell>
          <cell r="C175" t="str">
            <v/>
          </cell>
          <cell r="D175" t="str">
            <v>DRENAGEM</v>
          </cell>
          <cell r="E175" t="str">
            <v/>
          </cell>
        </row>
        <row r="176">
          <cell r="A176" t="str">
            <v>2.8.1</v>
          </cell>
          <cell r="B176" t="str">
            <v>SINAPI DEZEMBRO 2025</v>
          </cell>
          <cell r="C176">
            <v>94281</v>
          </cell>
          <cell r="D176" t="str">
            <v>EXECUÇÃO DE SARJETA DE CONCRETO USINADO, MOLDADA IN LOCO EM TRECHO RETO, 30 CM BASE X 15 CM ALTURA. AF_01/2024</v>
          </cell>
          <cell r="E176" t="str">
            <v>M</v>
          </cell>
          <cell r="F176">
            <v>10872.84</v>
          </cell>
        </row>
        <row r="177">
          <cell r="D177" t="str">
            <v>SARJETA NOS DOIS LADOS DA VIA</v>
          </cell>
          <cell r="F177">
            <v>10872.84</v>
          </cell>
          <cell r="H177">
            <v>6040.47</v>
          </cell>
          <cell r="J177">
            <v>2</v>
          </cell>
          <cell r="L177">
            <v>0.9</v>
          </cell>
        </row>
        <row r="179">
          <cell r="A179" t="str">
            <v>2.8.2</v>
          </cell>
          <cell r="B179" t="str">
            <v>SINAPI DEZEMBRO 2025</v>
          </cell>
          <cell r="C179">
            <v>94282</v>
          </cell>
          <cell r="D179" t="str">
            <v>EXECUÇÃO DE SARJETA DE CONCRETO USINADO, MOLDADA IN LOCO EM TRECHO CURVO, 30 CM BASE X 15 CM ALTURA. AF_01/2024</v>
          </cell>
          <cell r="E179" t="str">
            <v>M</v>
          </cell>
          <cell r="F179">
            <v>1208.0899999999999</v>
          </cell>
        </row>
        <row r="180">
          <cell r="D180" t="str">
            <v>SARJETA NOS DOIS LADOS DA VIA</v>
          </cell>
          <cell r="F180">
            <v>1208.0899999999999</v>
          </cell>
          <cell r="H180">
            <v>6040.47</v>
          </cell>
          <cell r="J180">
            <v>2</v>
          </cell>
          <cell r="L180">
            <v>0.1</v>
          </cell>
        </row>
        <row r="182">
          <cell r="A182" t="str">
            <v>2.8.3</v>
          </cell>
          <cell r="B182" t="str">
            <v>SINAPI DEZEMBRO 2025</v>
          </cell>
          <cell r="C182">
            <v>94273</v>
          </cell>
          <cell r="D182" t="str">
            <v>ASSENTAMENTO DE GUIA (MEIO-FIO) EM TRECHO RETO, CONFECCIONADA EM CONCRETO PRÉ-FABRICADO, DIMENSÕES 100X15X13X30 CM (COMPRIMENTO X BASE INFERIOR X BASE SUPERIOR X ALTURA). AF_01/2024</v>
          </cell>
          <cell r="E182" t="str">
            <v>M</v>
          </cell>
          <cell r="F182">
            <v>14497.12</v>
          </cell>
        </row>
        <row r="183">
          <cell r="D183" t="str">
            <v>MEIO-FIO NOS DOIS LADOS DA VIA</v>
          </cell>
          <cell r="F183">
            <v>10872.84</v>
          </cell>
          <cell r="H183">
            <v>6040.47</v>
          </cell>
          <cell r="J183">
            <v>2</v>
          </cell>
          <cell r="L183">
            <v>0.9</v>
          </cell>
        </row>
        <row r="184">
          <cell r="D184" t="str">
            <v>CONTENÇÃO DO INTERTRAVADO DA GUIA DE PROTEÇÃO</v>
          </cell>
          <cell r="F184">
            <v>3624.28</v>
          </cell>
          <cell r="H184">
            <v>6040.47</v>
          </cell>
          <cell r="J184">
            <v>2</v>
          </cell>
          <cell r="L184">
            <v>0.3</v>
          </cell>
        </row>
        <row r="186">
          <cell r="A186" t="str">
            <v>2.8.4</v>
          </cell>
          <cell r="B186" t="str">
            <v>SINAPI DEZEMBRO 2025</v>
          </cell>
          <cell r="C186">
            <v>94274</v>
          </cell>
          <cell r="D186" t="str">
            <v>ASSENTAMENTO DE GUIA (MEIO-FIO) EM TRECHO CURVO, CONFECCIONADA EM CONCRETO PRÉ-FABRICADO, DIMENSÕES 100X15X13X30 CM (COMPRIMENTO X BASE INFERIOR X BASE SUPERIOR X ALTURA). AF_01/2024</v>
          </cell>
          <cell r="E186" t="str">
            <v>M</v>
          </cell>
          <cell r="F186">
            <v>1208.0899999999999</v>
          </cell>
        </row>
        <row r="187">
          <cell r="D187" t="str">
            <v>MEIO-FIO NOS DOIS LADOS DA VIA</v>
          </cell>
          <cell r="F187">
            <v>1208.0899999999999</v>
          </cell>
          <cell r="H187">
            <v>6040.47</v>
          </cell>
          <cell r="J187">
            <v>2</v>
          </cell>
          <cell r="L187">
            <v>0.1</v>
          </cell>
        </row>
        <row r="189">
          <cell r="A189" t="str">
            <v>2.8.5</v>
          </cell>
          <cell r="B189" t="str">
            <v>SINAPI DEZEMBRO 2025</v>
          </cell>
          <cell r="C189">
            <v>102498</v>
          </cell>
          <cell r="D189" t="str">
            <v>PINTURA DE MEIO-FIO COM TINTA BRANCA A BASE DE CAL (CAIAÇÃO). AF_05/2021</v>
          </cell>
          <cell r="E189" t="str">
            <v>M</v>
          </cell>
          <cell r="F189">
            <v>12080.93</v>
          </cell>
        </row>
        <row r="190">
          <cell r="D190" t="str">
            <v>MEIO FIO RETO + MEIO FIO CURVO</v>
          </cell>
          <cell r="F190">
            <v>12080.93</v>
          </cell>
          <cell r="H190">
            <v>12080.93</v>
          </cell>
        </row>
        <row r="192">
          <cell r="A192" t="str">
            <v>2.8.6</v>
          </cell>
          <cell r="B192" t="str">
            <v>SICRO OUTUBRO / 2025</v>
          </cell>
          <cell r="C192">
            <v>4915708</v>
          </cell>
          <cell r="D192" t="str">
            <v>LIMPEZA DE SARJETA E MEIO-FIO</v>
          </cell>
          <cell r="E192" t="str">
            <v>M</v>
          </cell>
          <cell r="F192">
            <v>24161.86</v>
          </cell>
        </row>
        <row r="193">
          <cell r="D193" t="str">
            <v>SARJETA</v>
          </cell>
          <cell r="F193">
            <v>12080.93</v>
          </cell>
          <cell r="H193">
            <v>12080.93</v>
          </cell>
        </row>
        <row r="194">
          <cell r="D194" t="str">
            <v>MEIO FIO</v>
          </cell>
          <cell r="F194">
            <v>12080.93</v>
          </cell>
          <cell r="H194">
            <v>12080.93</v>
          </cell>
        </row>
        <row r="196">
          <cell r="A196" t="str">
            <v>2.8.7</v>
          </cell>
          <cell r="B196" t="str">
            <v>SINAPI-I DEZEMBRO 2025</v>
          </cell>
          <cell r="C196">
            <v>7761</v>
          </cell>
          <cell r="D196" t="str">
            <v>TUBO DE CONCRETO ARMADO PARA AGUAS PLUVIAIS, CLASSE PA-2, COM ENCAIXE PONTA E BOLSA, DIAMETRO NOMINAL DE 400 MM</v>
          </cell>
          <cell r="E196" t="str">
            <v>M</v>
          </cell>
          <cell r="F196">
            <v>302.02</v>
          </cell>
        </row>
        <row r="197">
          <cell r="D197" t="str">
            <v>TUBO DN 400MM</v>
          </cell>
          <cell r="F197">
            <v>302.02</v>
          </cell>
          <cell r="H197">
            <v>6040.47</v>
          </cell>
          <cell r="L197">
            <v>0.05</v>
          </cell>
        </row>
        <row r="199">
          <cell r="A199" t="str">
            <v>2.8.8</v>
          </cell>
          <cell r="B199" t="str">
            <v>SINAPI DEZEMBRO 2025</v>
          </cell>
          <cell r="C199">
            <v>92809</v>
          </cell>
          <cell r="D199" t="str">
            <v>ASSENTAMENTO DE TUBO DE CONCRETO PARA REDES COLETORAS DE ÁGUAS PLUVIAIS, DIÂMETRO DE 400 MM, JUNTA RÍGIDA, INSTALADO EM LOCAL COM BAIXO NÍVEL DE INTERFERÊNCIAS (NÃO INCLUI FORNECIMENTO). AF_03/2024</v>
          </cell>
          <cell r="E199" t="str">
            <v>M</v>
          </cell>
          <cell r="F199">
            <v>302.02</v>
          </cell>
        </row>
        <row r="200">
          <cell r="D200" t="str">
            <v>ASSENTAMENTO DO TUBO DN 400MM</v>
          </cell>
          <cell r="F200">
            <v>302.02</v>
          </cell>
          <cell r="H200">
            <v>302.02</v>
          </cell>
        </row>
        <row r="202">
          <cell r="A202" t="str">
            <v>2.8.9</v>
          </cell>
          <cell r="B202" t="str">
            <v>SINAPI-I DEZEMBRO 2025</v>
          </cell>
          <cell r="C202">
            <v>7762</v>
          </cell>
          <cell r="D202" t="str">
            <v>TUBO DE CONCRETO ARMADO PARA AGUAS PLUVIAIS, CLASSE PA-2, COM ENCAIXE PONTA E BOLSA, DIAMETRO NOMINAL DE 600 MM</v>
          </cell>
          <cell r="E202" t="str">
            <v>M</v>
          </cell>
          <cell r="F202">
            <v>302.02</v>
          </cell>
        </row>
        <row r="203">
          <cell r="D203" t="str">
            <v>TUBO DN 600MM</v>
          </cell>
          <cell r="F203">
            <v>302.02</v>
          </cell>
          <cell r="H203">
            <v>6040.47</v>
          </cell>
          <cell r="L203">
            <v>0.05</v>
          </cell>
        </row>
        <row r="205">
          <cell r="A205" t="str">
            <v>2.8.10</v>
          </cell>
          <cell r="B205" t="str">
            <v>SINAPI DEZEMBRO 2025</v>
          </cell>
          <cell r="C205">
            <v>92811</v>
          </cell>
          <cell r="D205" t="str">
            <v>ASSENTAMENTO DE TUBO DE CONCRETO PARA REDES COLETORAS DE ÁGUAS PLUVIAIS, DIÂMETRO DE 600 MM, JUNTA RÍGIDA, INSTALADO EM LOCAL COM BAIXO NÍVEL DE INTERFERÊNCIAS (NÃO INCLUI FORNECIMENTO). AF_03/2024</v>
          </cell>
          <cell r="E205" t="str">
            <v>M</v>
          </cell>
          <cell r="F205">
            <v>302.02</v>
          </cell>
        </row>
        <row r="206">
          <cell r="D206" t="str">
            <v>ASSENTAMENTO DO TUBO DN 600MM</v>
          </cell>
          <cell r="F206">
            <v>302.02</v>
          </cell>
          <cell r="H206">
            <v>302.02</v>
          </cell>
        </row>
        <row r="208">
          <cell r="A208" t="str">
            <v>2.8.11</v>
          </cell>
          <cell r="B208" t="str">
            <v>SINAPI-I DEZEMBRO 2025</v>
          </cell>
          <cell r="C208">
            <v>12572</v>
          </cell>
          <cell r="D208" t="str">
            <v>TUBO DE CONCRETO ARMADO PARA AGUAS PLUVIAIS, CLASSE PA-3, COM ENCAIXE PONTA E BOLSA, DIAMETRO NOMINAL DE 1000 MM</v>
          </cell>
          <cell r="E208" t="str">
            <v>M</v>
          </cell>
          <cell r="F208">
            <v>302.02</v>
          </cell>
        </row>
        <row r="209">
          <cell r="D209" t="str">
            <v>TUBO DN 1000MM</v>
          </cell>
          <cell r="F209">
            <v>302.02</v>
          </cell>
          <cell r="H209">
            <v>6040.47</v>
          </cell>
          <cell r="L209">
            <v>0.05</v>
          </cell>
        </row>
        <row r="211">
          <cell r="A211" t="str">
            <v>2.8.12</v>
          </cell>
          <cell r="B211" t="str">
            <v>SINAPI DEZEMBRO 2025</v>
          </cell>
          <cell r="C211">
            <v>92815</v>
          </cell>
          <cell r="D211" t="str">
            <v>ASSENTAMENTO DE TUBO DE CONCRETO PARA REDES COLETORAS DE ÁGUAS PLUVIAIS, DIÂMETRO DE 1000 MM, JUNTA RÍGIDA, INSTALADO EM LOCAL COM BAIXO NÍVEL DE INTERFERÊNCIAS (NÃO INCLUI FORNECIMENTO). AF_03/2024</v>
          </cell>
          <cell r="E211" t="str">
            <v>M</v>
          </cell>
          <cell r="F211">
            <v>302.02</v>
          </cell>
        </row>
        <row r="212">
          <cell r="D212" t="str">
            <v>ASSENTAMENTO DO TUBO DN 1000MM</v>
          </cell>
          <cell r="F212">
            <v>302.02</v>
          </cell>
          <cell r="H212">
            <v>302.02</v>
          </cell>
        </row>
        <row r="214">
          <cell r="A214" t="str">
            <v>2.8.13</v>
          </cell>
          <cell r="B214" t="str">
            <v>SINAPI DEZEMBRO 2025</v>
          </cell>
          <cell r="C214">
            <v>102329</v>
          </cell>
          <cell r="D214" t="str">
            <v>ESCAVAÇÃO MECANIZADA DE VALA COM PROF. MAIOR QUE 1,5 M ATÉ 3,0 M (MÉDIA MONTANTE E JUSANTE/UMA COMPOSIÇÃO POR TRECHO), RETROESCAV. (0,26 M3), LARG. DE 0,8 M A 1,5 M, EM SOLO DE 2A CATEGORIA, EM LOCAIS COM BAIXO NÍVEL DE INTERFERÊNCIA. AF_09/2024</v>
          </cell>
          <cell r="E214" t="str">
            <v>M3</v>
          </cell>
          <cell r="F214">
            <v>815.44</v>
          </cell>
        </row>
        <row r="215">
          <cell r="D215" t="str">
            <v>TUBO DN 400MM</v>
          </cell>
          <cell r="F215">
            <v>126.84</v>
          </cell>
          <cell r="G215">
            <v>0.6</v>
          </cell>
          <cell r="H215">
            <v>302.02</v>
          </cell>
          <cell r="I215">
            <v>0.7</v>
          </cell>
        </row>
        <row r="216">
          <cell r="D216" t="str">
            <v>TUBO DN 600MM</v>
          </cell>
          <cell r="F216">
            <v>217.45</v>
          </cell>
          <cell r="G216">
            <v>0.8</v>
          </cell>
          <cell r="H216">
            <v>302.02</v>
          </cell>
          <cell r="I216">
            <v>0.9</v>
          </cell>
        </row>
        <row r="217">
          <cell r="D217" t="str">
            <v>TUBO DN 1000MM</v>
          </cell>
          <cell r="F217">
            <v>471.15</v>
          </cell>
          <cell r="G217">
            <v>1.2</v>
          </cell>
          <cell r="H217">
            <v>302.02</v>
          </cell>
          <cell r="I217">
            <v>1.3</v>
          </cell>
        </row>
        <row r="219">
          <cell r="A219" t="str">
            <v>2.8.14</v>
          </cell>
          <cell r="B219" t="str">
            <v>SINAPI DEZEMBRO 2025</v>
          </cell>
          <cell r="C219">
            <v>94342</v>
          </cell>
          <cell r="D219" t="str">
            <v>ATERRO MANUAL DE VALAS COM AREIA PARA ATERRO. AF_08/2023</v>
          </cell>
          <cell r="E219" t="str">
            <v>M3</v>
          </cell>
          <cell r="F219">
            <v>453.03</v>
          </cell>
        </row>
        <row r="220">
          <cell r="D220" t="str">
            <v>ESCAVADO</v>
          </cell>
          <cell r="F220">
            <v>815.44</v>
          </cell>
          <cell r="K220" t="str">
            <v>ÁREA DO TUBO</v>
          </cell>
        </row>
        <row r="221">
          <cell r="D221" t="str">
            <v>DESCONTO DO TUBO DN 400MM</v>
          </cell>
          <cell r="F221">
            <v>-39.26</v>
          </cell>
          <cell r="H221">
            <v>302.02</v>
          </cell>
          <cell r="K221">
            <v>0.13</v>
          </cell>
        </row>
        <row r="222">
          <cell r="D222" t="str">
            <v>DESCONTO DO TUBO DN 600MM</v>
          </cell>
          <cell r="F222">
            <v>-84.56</v>
          </cell>
          <cell r="H222">
            <v>302.02</v>
          </cell>
          <cell r="K222">
            <v>0.28000000000000003</v>
          </cell>
        </row>
        <row r="223">
          <cell r="D223" t="str">
            <v>DESCONTO DO TUBO DN 1000MM</v>
          </cell>
          <cell r="F223">
            <v>-238.59</v>
          </cell>
          <cell r="H223">
            <v>302.02</v>
          </cell>
          <cell r="K223">
            <v>0.79</v>
          </cell>
        </row>
        <row r="225">
          <cell r="A225" t="str">
            <v>2.8.15</v>
          </cell>
          <cell r="B225" t="str">
            <v>SINAPI DEZEMBRO 2025</v>
          </cell>
          <cell r="C225">
            <v>100975</v>
          </cell>
          <cell r="D225" t="str">
            <v>CARGA, MANOBRA E DESCARGA DE SOLOS E MATERIAIS GRANULARES EM CAMINHÃO BASCULANTE 14 M³ - CARGA COM PÁ CARREGADEIRA (CAÇAMBA DE 1,7 A 2,8 M³ / 128 HP) E DESCARGA LIVRE (UNIDADE: M3). AF_07/2020</v>
          </cell>
          <cell r="E225" t="str">
            <v>M3</v>
          </cell>
          <cell r="F225">
            <v>1019.3</v>
          </cell>
          <cell r="J225" t="str">
            <v>EMPOLAMENTO</v>
          </cell>
        </row>
        <row r="226">
          <cell r="D226" t="str">
            <v>MATERIAL ESCAVADO</v>
          </cell>
          <cell r="F226">
            <v>1019.3</v>
          </cell>
          <cell r="J226">
            <v>1.25</v>
          </cell>
          <cell r="M226">
            <v>815.44</v>
          </cell>
        </row>
        <row r="228">
          <cell r="A228" t="str">
            <v>2.8.16</v>
          </cell>
          <cell r="B228" t="str">
            <v>SINAPI DEZEMBRO 2025</v>
          </cell>
          <cell r="C228">
            <v>95876</v>
          </cell>
          <cell r="D228" t="str">
            <v>TRANSPORTE COM CAMINHÃO BASCULANTE DE 14 M³, EM VIA URBANA PAVIMENTADA, DMT ATÉ 30 KM (UNIDADE: M3XKM). AF_07/2020</v>
          </cell>
          <cell r="E228" t="str">
            <v>M3XKM</v>
          </cell>
          <cell r="F228">
            <v>15289.5</v>
          </cell>
          <cell r="H228" t="str">
            <v>KM</v>
          </cell>
          <cell r="M228" t="str">
            <v>CARGA</v>
          </cell>
        </row>
        <row r="229">
          <cell r="D229" t="str">
            <v>TRANSPORTE DA CARGA</v>
          </cell>
          <cell r="F229">
            <v>15289.5</v>
          </cell>
          <cell r="H229">
            <v>15</v>
          </cell>
          <cell r="M229">
            <v>1019.3</v>
          </cell>
        </row>
        <row r="231">
          <cell r="A231" t="str">
            <v>2.8.17</v>
          </cell>
          <cell r="B231" t="str">
            <v>SINAPI DEZEMBRO 2025</v>
          </cell>
          <cell r="C231">
            <v>97951</v>
          </cell>
          <cell r="D231" t="str">
            <v>CAIXA PARA BOCA DE LOBO COMBINADA COM GRELHA RETANGULAR, EM ALVENARIA COM TIJOLOS CERÂMICOS MACIÇOS, DIMENSÕES INTERNAS: 1,3X1X1,2 M. AF_12/2020</v>
          </cell>
          <cell r="E231" t="str">
            <v>UN</v>
          </cell>
          <cell r="F231">
            <v>60</v>
          </cell>
        </row>
        <row r="232">
          <cell r="D232" t="str">
            <v>CAIXA PARA A BOCA 1,3 X 1 X 1,2 M</v>
          </cell>
          <cell r="F232">
            <v>60</v>
          </cell>
          <cell r="H232">
            <v>6040.47</v>
          </cell>
          <cell r="L232">
            <v>0.01</v>
          </cell>
        </row>
        <row r="234">
          <cell r="A234" t="str">
            <v>2.8.18</v>
          </cell>
          <cell r="B234" t="str">
            <v>SICRO OUTUBRO / 2025</v>
          </cell>
          <cell r="C234">
            <v>804121</v>
          </cell>
          <cell r="D234" t="str">
            <v>BOCA DE BSTC D = 1,00 M - ESCONSIDADE 0° - AREIA E BRITA COMERCIAIS - ALAS RETAS</v>
          </cell>
          <cell r="E234" t="str">
            <v>UN</v>
          </cell>
          <cell r="F234">
            <v>60</v>
          </cell>
        </row>
        <row r="235">
          <cell r="D235" t="str">
            <v>BOCA DE BSTC D = 1,00 M</v>
          </cell>
          <cell r="F235">
            <v>60</v>
          </cell>
          <cell r="H235">
            <v>6040.47</v>
          </cell>
          <cell r="L235">
            <v>0.01</v>
          </cell>
        </row>
        <row r="237">
          <cell r="A237" t="str">
            <v>2.8.19</v>
          </cell>
          <cell r="B237" t="str">
            <v>ORSE NOVEMBRO / 2025</v>
          </cell>
          <cell r="C237">
            <v>10224</v>
          </cell>
          <cell r="D237" t="str">
            <v>CANALETA DE DRENAGEM EM CONCRETO, DIMENSÕES INTERNAS 40 X 50CM, COM TAMPA DE CONCRETO, INCLUSIVE ESCAVAÇÃO MANUAL</v>
          </cell>
          <cell r="E237" t="str">
            <v>M</v>
          </cell>
          <cell r="F237">
            <v>302.02</v>
          </cell>
        </row>
        <row r="238">
          <cell r="D238" t="str">
            <v>CANALETA</v>
          </cell>
          <cell r="F238">
            <v>302.02</v>
          </cell>
          <cell r="H238">
            <v>6040.47</v>
          </cell>
          <cell r="L238">
            <v>0.05</v>
          </cell>
        </row>
        <row r="240">
          <cell r="A240" t="str">
            <v>2.8.20</v>
          </cell>
          <cell r="B240" t="str">
            <v>SINAPI DEZEMBRO 2025</v>
          </cell>
          <cell r="C240">
            <v>89512</v>
          </cell>
          <cell r="D240" t="str">
            <v>TUBO PVC, SÉRIE R, ÁGUA PLUVIAL, DN 100 MM, FORNECIDO E INSTALADO EM RAMAL DE ENCAMINHAMENTO. AF_06/2022</v>
          </cell>
          <cell r="E240" t="str">
            <v>M</v>
          </cell>
          <cell r="F240">
            <v>604.04</v>
          </cell>
        </row>
        <row r="241">
          <cell r="D241" t="str">
            <v>RECUPERAÇÃO DE TUBULAÇÃO DANIFICADA</v>
          </cell>
          <cell r="F241">
            <v>604.04</v>
          </cell>
          <cell r="H241">
            <v>6040.47</v>
          </cell>
          <cell r="J241">
            <v>2</v>
          </cell>
          <cell r="L241">
            <v>0.05</v>
          </cell>
        </row>
        <row r="243">
          <cell r="A243" t="str">
            <v>2.8.21</v>
          </cell>
          <cell r="B243" t="str">
            <v>SINAPI DEZEMBRO 2025</v>
          </cell>
          <cell r="C243">
            <v>104166</v>
          </cell>
          <cell r="D243" t="str">
            <v>TUBO PVC, SÉRIE R, ÁGUA PLUVIAL, DN 150 MM, FORNECIDO E INSTALADO EM RAMAL DE ENCAMINHAMENTO. AF_06/2022</v>
          </cell>
          <cell r="E243" t="str">
            <v>M</v>
          </cell>
          <cell r="F243">
            <v>362.42</v>
          </cell>
        </row>
        <row r="244">
          <cell r="D244" t="str">
            <v>RECUPERAÇÃO DE TUBULAÇÃO DANIFICADA</v>
          </cell>
          <cell r="F244">
            <v>362.42</v>
          </cell>
          <cell r="H244">
            <v>6040.47</v>
          </cell>
          <cell r="J244">
            <v>2</v>
          </cell>
          <cell r="L244">
            <v>0.03</v>
          </cell>
        </row>
        <row r="246">
          <cell r="A246" t="str">
            <v>2.8.22</v>
          </cell>
          <cell r="B246" t="str">
            <v>SINAPI DEZEMBRO 2025</v>
          </cell>
          <cell r="C246">
            <v>99251</v>
          </cell>
          <cell r="D246" t="str">
            <v>CAIXA ENTERRADA HIDRÁULICA RETANGULAR EM ALVENARIA COM TIJOLOS CERÂMICOS MACIÇOS, DIMENSÕES INTERNAS: 0,4X0,4X0,4 M PARA REDE DE DRENAGEM. AF_12/2020</v>
          </cell>
          <cell r="E246" t="str">
            <v>UN</v>
          </cell>
          <cell r="F246">
            <v>161</v>
          </cell>
        </row>
        <row r="247">
          <cell r="D247" t="str">
            <v>CAIXA DE PASSAGEM</v>
          </cell>
          <cell r="F247">
            <v>161</v>
          </cell>
          <cell r="J247">
            <v>161</v>
          </cell>
        </row>
        <row r="249">
          <cell r="A249" t="str">
            <v>2.9</v>
          </cell>
          <cell r="B249" t="str">
            <v/>
          </cell>
          <cell r="C249" t="str">
            <v/>
          </cell>
          <cell r="D249" t="str">
            <v>SINALIZAÇÃO VIÁRIA VERTICAL</v>
          </cell>
          <cell r="E249" t="str">
            <v/>
          </cell>
        </row>
        <row r="250">
          <cell r="A250" t="str">
            <v>2.9.1</v>
          </cell>
          <cell r="B250" t="str">
            <v>SICRO OUTUBRO / 2025</v>
          </cell>
          <cell r="C250">
            <v>5213444</v>
          </cell>
          <cell r="D250" t="str">
            <v>PLACA DE REGULAMENTAÇÃO EM AÇO, R1 LADO 0,248 M - PELÍCULA RETRORREFLETIVA TIPO I + SI - FORNECIMENTO E IMPLANTAÇÃO</v>
          </cell>
          <cell r="E250" t="str">
            <v>UN</v>
          </cell>
          <cell r="F250">
            <v>90</v>
          </cell>
        </row>
        <row r="251">
          <cell r="D251" t="str">
            <v>PLACA R1</v>
          </cell>
          <cell r="F251">
            <v>90</v>
          </cell>
          <cell r="J251">
            <v>15</v>
          </cell>
          <cell r="L251">
            <v>6</v>
          </cell>
        </row>
        <row r="253">
          <cell r="A253" t="str">
            <v>2.9.2</v>
          </cell>
          <cell r="B253" t="str">
            <v>SICRO OUTUBRO / 2025</v>
          </cell>
          <cell r="C253">
            <v>5213855</v>
          </cell>
          <cell r="D253" t="str">
            <v>SUPORTE METÁLICO GALVANIZADO PARA PLACA DE REGULAMENTAÇÃO - R1 - LADO DE 0,248 M - FORNECIMENTO E IMPLANTAÇÃO</v>
          </cell>
          <cell r="E253" t="str">
            <v>UN</v>
          </cell>
          <cell r="F253">
            <v>90</v>
          </cell>
        </row>
        <row r="254">
          <cell r="D254" t="str">
            <v>PLACA R1</v>
          </cell>
          <cell r="F254">
            <v>90</v>
          </cell>
          <cell r="J254">
            <v>90</v>
          </cell>
        </row>
        <row r="256">
          <cell r="A256" t="str">
            <v>2.9.3</v>
          </cell>
          <cell r="B256" t="str">
            <v>SICRO OUTUBRO / 2025</v>
          </cell>
          <cell r="C256">
            <v>5213464</v>
          </cell>
          <cell r="D256" t="str">
            <v>PLACA DE ADVERTÊNCIA EM AÇO, LADO DE 0,60 M - PELÍCULA RETRORREFLETIVA TIPO I + SI - FORNECIMENTO E IMPLANTAÇÃO</v>
          </cell>
          <cell r="E256" t="str">
            <v>UN</v>
          </cell>
          <cell r="F256">
            <v>36</v>
          </cell>
        </row>
        <row r="257">
          <cell r="D257" t="str">
            <v>PLACA DE ADVERTÊNCIA</v>
          </cell>
          <cell r="F257">
            <v>36</v>
          </cell>
          <cell r="J257">
            <v>6</v>
          </cell>
          <cell r="L257">
            <v>6</v>
          </cell>
        </row>
        <row r="259">
          <cell r="A259" t="str">
            <v>2.9.4</v>
          </cell>
          <cell r="B259" t="str">
            <v>SICRO OUTUBRO / 2025</v>
          </cell>
          <cell r="C259">
            <v>5213863</v>
          </cell>
          <cell r="D259" t="str">
            <v>SUPORTE METÁLICO GALVANIZADO PARA PLACA DE ADVERTÊNCIA OU REGULAMENTAÇÃO - LADO OU DIÂMETRO DE 0,60 M - FORNECIMENTO E IMPLANTAÇÃO</v>
          </cell>
          <cell r="E259" t="str">
            <v>UN</v>
          </cell>
          <cell r="F259">
            <v>126</v>
          </cell>
        </row>
        <row r="260">
          <cell r="D260" t="str">
            <v>PLACA DE ADVERTÊNCIA</v>
          </cell>
          <cell r="F260">
            <v>36</v>
          </cell>
          <cell r="J260">
            <v>36</v>
          </cell>
        </row>
        <row r="261">
          <cell r="D261" t="str">
            <v>PLACA DE REGULAMENTAÇÃO</v>
          </cell>
          <cell r="F261">
            <v>90</v>
          </cell>
          <cell r="J261">
            <v>90</v>
          </cell>
        </row>
        <row r="263">
          <cell r="A263" t="str">
            <v>2.9.5</v>
          </cell>
          <cell r="B263" t="str">
            <v>SICRO OUTUBRO / 2025</v>
          </cell>
          <cell r="C263">
            <v>5213440</v>
          </cell>
          <cell r="D263" t="str">
            <v>PLACA DE REGULAMENTAÇÃO EM AÇO D = 0,60 M - PELÍCULA RETRORREFLETIVA TIPO I + SI - FORNECIMENTO E IMPLANTAÇÃO</v>
          </cell>
          <cell r="E263" t="str">
            <v>UN</v>
          </cell>
          <cell r="F263">
            <v>90</v>
          </cell>
        </row>
        <row r="264">
          <cell r="D264" t="str">
            <v>PLACA DE REGULAMENTAÇÃO</v>
          </cell>
          <cell r="F264">
            <v>90</v>
          </cell>
          <cell r="J264">
            <v>15</v>
          </cell>
          <cell r="L264">
            <v>6</v>
          </cell>
        </row>
        <row r="266">
          <cell r="A266" t="str">
            <v>2.9.6</v>
          </cell>
          <cell r="B266" t="str">
            <v>SICRO OUTUBRO / 2025</v>
          </cell>
          <cell r="C266">
            <v>5213448</v>
          </cell>
          <cell r="D266" t="str">
            <v>PLACA DE REGULAMENTAÇÃO EM AÇO, R2 LADO 0,60 M - PELÍCULA RETRORREFLETIVA TIPO I + SI - FORNECIMENTO E IMPLANTAÇÃO</v>
          </cell>
          <cell r="E266" t="str">
            <v>UN</v>
          </cell>
          <cell r="F266">
            <v>12</v>
          </cell>
        </row>
        <row r="267">
          <cell r="D267" t="str">
            <v>PLACA R2</v>
          </cell>
          <cell r="F267">
            <v>12</v>
          </cell>
          <cell r="J267">
            <v>2</v>
          </cell>
          <cell r="L267">
            <v>6</v>
          </cell>
        </row>
        <row r="269">
          <cell r="A269" t="str">
            <v>2.9.7</v>
          </cell>
          <cell r="B269" t="str">
            <v>SICRO OUTUBRO / 2025</v>
          </cell>
          <cell r="C269">
            <v>5213859</v>
          </cell>
          <cell r="D269" t="str">
            <v>SUPORTE METÁLICO GALVANIZADO PARA PLACA DE REGULAMENTAÇÃO - R2 - LADO DE 0,60 M - FORNECIMENTO E IMPLANTAÇÃO</v>
          </cell>
          <cell r="E269" t="str">
            <v>UN</v>
          </cell>
          <cell r="F269">
            <v>12</v>
          </cell>
        </row>
        <row r="270">
          <cell r="D270" t="str">
            <v>PLACA R2</v>
          </cell>
          <cell r="F270">
            <v>12</v>
          </cell>
          <cell r="J270">
            <v>12</v>
          </cell>
        </row>
        <row r="272">
          <cell r="A272" t="str">
            <v>2.9.8</v>
          </cell>
          <cell r="B272" t="str">
            <v>COMPOSIÇÃO</v>
          </cell>
          <cell r="C272" t="str">
            <v>CPU 006</v>
          </cell>
          <cell r="D272" t="str">
            <v>COLOCAÇÃO DE PLACA DE IDENTIFICAÇÃO DE RUAS, TIPO TOTEM, COMPOSTO POR TUBO DE AÇO GALVANIZADO COM DIÂMETRO 2"E H= 2,50M COM 3 PLACAS EM CHAPA DE AÇO, SENDO DUAS  COM DIMENSÕES  DE 45,00 X 20,00CM E UMA COM DIMENSÃO DE 45,00 X 45,00</v>
          </cell>
          <cell r="E272" t="str">
            <v>UN</v>
          </cell>
          <cell r="F272">
            <v>32</v>
          </cell>
        </row>
        <row r="273">
          <cell r="D273" t="str">
            <v>PLACA DE IDENTIFICAÇÃO DE RUA</v>
          </cell>
          <cell r="F273">
            <v>32</v>
          </cell>
          <cell r="J273">
            <v>80.540000000000006</v>
          </cell>
          <cell r="L273">
            <v>0.4</v>
          </cell>
        </row>
        <row r="275">
          <cell r="A275" t="str">
            <v>2.9.9</v>
          </cell>
          <cell r="B275" t="str">
            <v>COMPOSIÇÃO</v>
          </cell>
          <cell r="C275" t="str">
            <v>CPU 007</v>
          </cell>
          <cell r="D275" t="str">
            <v>COLOCAÇÃO DE PLACA DE IDENTIFICAÇÃO DE RUAS, TIPO TOTEM, COMPOSTO POR TUBO DE AÇO GALVANIZADO COM DIÂMETRO 2"E H= 2,50M COM 2 PLACAS EM CHAPA DE AÇO, SENDO UMA  COM DIMENSÕES  DE 45,00 X 20,00CM E UMA COM DIMENSÃO DE 45,00 X 45,00</v>
          </cell>
          <cell r="E275" t="str">
            <v>UN</v>
          </cell>
          <cell r="F275">
            <v>48</v>
          </cell>
        </row>
        <row r="276">
          <cell r="D276" t="str">
            <v>PLACA DE IDENTIFICAÇÃO DE RUA</v>
          </cell>
          <cell r="F276">
            <v>48</v>
          </cell>
          <cell r="J276">
            <v>80.540000000000006</v>
          </cell>
          <cell r="L276">
            <v>0.6</v>
          </cell>
        </row>
        <row r="278">
          <cell r="A278" t="str">
            <v>2.10</v>
          </cell>
          <cell r="B278" t="str">
            <v/>
          </cell>
          <cell r="C278" t="str">
            <v/>
          </cell>
          <cell r="D278" t="str">
            <v>SINALIZAÇÃO VIÁRIA HORIZONTAL</v>
          </cell>
          <cell r="E278" t="str">
            <v/>
          </cell>
        </row>
        <row r="279">
          <cell r="A279" t="str">
            <v>2.10.1</v>
          </cell>
          <cell r="B279" t="str">
            <v>SICRO OUTUBRO / 2025</v>
          </cell>
          <cell r="C279">
            <v>5213401</v>
          </cell>
          <cell r="D279" t="str">
            <v>PINTURA DE FAIXA COM TINTA ACRÍLICA - ESPESSURA DE 0,6 MM</v>
          </cell>
          <cell r="E279" t="str">
            <v>M²</v>
          </cell>
          <cell r="F279">
            <v>4590.74</v>
          </cell>
        </row>
        <row r="280">
          <cell r="D280" t="str">
            <v>FAIXA DE EIXO = COMPRIMENTO DA VIA X 4 FAIXAS</v>
          </cell>
          <cell r="F280">
            <v>2416.1799999999998</v>
          </cell>
          <cell r="G280">
            <v>0.1</v>
          </cell>
          <cell r="H280">
            <v>6040.47</v>
          </cell>
          <cell r="J280">
            <v>4</v>
          </cell>
        </row>
        <row r="281">
          <cell r="D281" t="str">
            <v>CICLOFAIXA</v>
          </cell>
          <cell r="F281">
            <v>2174.56</v>
          </cell>
          <cell r="G281">
            <v>1.2</v>
          </cell>
          <cell r="H281">
            <v>6040.47</v>
          </cell>
          <cell r="L281">
            <v>0.3</v>
          </cell>
        </row>
        <row r="283">
          <cell r="A283" t="str">
            <v>2.10.2</v>
          </cell>
          <cell r="B283" t="str">
            <v>SICRO OUTUBRO / 2025</v>
          </cell>
          <cell r="C283">
            <v>5213410</v>
          </cell>
          <cell r="D283" t="str">
            <v>PINTURA DE FAIXA COM TERMOPLÁSTICO EM ALTO RELEVO TIPO I POR EXTRUSÃO - RELEVO DUPLO COM BASE</v>
          </cell>
          <cell r="E283" t="str">
            <v>M²</v>
          </cell>
          <cell r="F283">
            <v>241.56</v>
          </cell>
        </row>
        <row r="284">
          <cell r="D284" t="str">
            <v>FAIXA DE PEDESTRE</v>
          </cell>
          <cell r="F284">
            <v>241.56</v>
          </cell>
          <cell r="H284">
            <v>20.13</v>
          </cell>
          <cell r="J284">
            <v>24</v>
          </cell>
          <cell r="K284">
            <v>0.5</v>
          </cell>
        </row>
        <row r="286">
          <cell r="A286" t="str">
            <v>2.10.3</v>
          </cell>
          <cell r="B286" t="str">
            <v>SICRO OUTUBRO / 2025</v>
          </cell>
          <cell r="C286">
            <v>5219606</v>
          </cell>
          <cell r="D286" t="str">
            <v>TACHA REFLETIVA EM PLÁSTICO INJETADO - BIDIRECIONAL TIPO II - COM UM PINO - FORNECIMENTO E COLOCAÇÃO</v>
          </cell>
          <cell r="E286" t="str">
            <v>UN</v>
          </cell>
          <cell r="F286">
            <v>1208</v>
          </cell>
        </row>
        <row r="287">
          <cell r="D287" t="str">
            <v>TACHA BIDIRECIONAL A CADA 1,5 M</v>
          </cell>
          <cell r="F287">
            <v>1208</v>
          </cell>
          <cell r="H287">
            <v>6040.47</v>
          </cell>
          <cell r="J287">
            <v>1</v>
          </cell>
          <cell r="K287">
            <v>1.5</v>
          </cell>
          <cell r="L287">
            <v>0.3</v>
          </cell>
        </row>
        <row r="289">
          <cell r="A289" t="str">
            <v>2.10.4</v>
          </cell>
          <cell r="B289" t="str">
            <v>SICRO OUTUBRO / 2025</v>
          </cell>
          <cell r="C289">
            <v>5213407</v>
          </cell>
          <cell r="D289" t="str">
            <v>PINTURA DE SETAS E ZEBRADOS COM TINTA ACRÍLICA EMULSIONADA EM ÁGUA - ESPESSURA DE 0,5 MM</v>
          </cell>
          <cell r="E289" t="str">
            <v>M²</v>
          </cell>
          <cell r="F289">
            <v>1812.14</v>
          </cell>
          <cell r="O289">
            <v>18.670000000000002</v>
          </cell>
          <cell r="P289">
            <v>2240.4</v>
          </cell>
        </row>
        <row r="290">
          <cell r="D290" t="str">
            <v>SETAS E FAIXAS ZEBRADAS</v>
          </cell>
          <cell r="F290">
            <v>1812.14</v>
          </cell>
          <cell r="G290">
            <v>6</v>
          </cell>
          <cell r="H290">
            <v>6040.47</v>
          </cell>
          <cell r="L290">
            <v>0.05</v>
          </cell>
        </row>
        <row r="292">
          <cell r="A292" t="str">
            <v>2.11</v>
          </cell>
          <cell r="B292" t="str">
            <v/>
          </cell>
          <cell r="C292" t="str">
            <v/>
          </cell>
          <cell r="D292" t="str">
            <v>SERVIÇOS COMPLEMENTARES E SINALIZAÇÃO DE OBRA</v>
          </cell>
          <cell r="E292" t="str">
            <v/>
          </cell>
        </row>
        <row r="293">
          <cell r="A293" t="str">
            <v>2.11.1</v>
          </cell>
          <cell r="B293" t="str">
            <v>SINAPI-I DEZEMBRO 2025</v>
          </cell>
          <cell r="C293">
            <v>10848</v>
          </cell>
          <cell r="D293" t="str">
            <v>PLACA DE INAUGURACAO METALICA, *40* CM X *60* CM</v>
          </cell>
          <cell r="E293" t="str">
            <v>UN</v>
          </cell>
          <cell r="F293">
            <v>26</v>
          </cell>
        </row>
        <row r="294">
          <cell r="D294" t="str">
            <v>PLACA DE INAUGURAÇÃO</v>
          </cell>
          <cell r="F294">
            <v>26</v>
          </cell>
          <cell r="J294">
            <v>26</v>
          </cell>
        </row>
        <row r="296">
          <cell r="A296" t="str">
            <v>2.11.2</v>
          </cell>
          <cell r="B296" t="str">
            <v>SICRO OUTUBRO / 2025</v>
          </cell>
          <cell r="C296">
            <v>5213834</v>
          </cell>
          <cell r="D296" t="str">
            <v>BARREIRA PLÁSTICA PARA CANALIZAÇÃO DE TRÂNSITO - 60 X 45 X 60 CM - UTILIZAÇÃO DE 600 CICLOS - FORNECIMENTO, 01 IMPLANTAÇÃO E 01 RETIRADA DIÁRIA</v>
          </cell>
          <cell r="E296" t="str">
            <v>UN.DIA</v>
          </cell>
          <cell r="F296">
            <v>968</v>
          </cell>
          <cell r="H296" t="str">
            <v>MESES</v>
          </cell>
          <cell r="I296" t="str">
            <v>DIA</v>
          </cell>
          <cell r="J296" t="str">
            <v>QTDE</v>
          </cell>
          <cell r="L296" t="str">
            <v>INCIDÊNCIA</v>
          </cell>
        </row>
        <row r="297">
          <cell r="D297" t="str">
            <v>SINALIZAÇÃO DE OBRA</v>
          </cell>
          <cell r="F297">
            <v>968</v>
          </cell>
          <cell r="H297">
            <v>11</v>
          </cell>
          <cell r="I297">
            <v>22</v>
          </cell>
          <cell r="J297">
            <v>8</v>
          </cell>
          <cell r="L297">
            <v>0.5</v>
          </cell>
        </row>
        <row r="299">
          <cell r="A299" t="str">
            <v>2.11.3</v>
          </cell>
          <cell r="B299" t="str">
            <v>SICRO OUTUBRO / 2025</v>
          </cell>
          <cell r="C299">
            <v>5213838</v>
          </cell>
          <cell r="D299" t="str">
            <v>CILINDRO CANALIZADOR DE TRÁFEGO COM BASE QUADRADA DE 111 X 56 X 56 CM - UTILIZAÇÃO DE 600 CICLOS - FORNECIMENTO, 01 IMPLANTAÇÃO E 01 RETIRADA DIÁRIA</v>
          </cell>
          <cell r="E299" t="str">
            <v>UN.DIA</v>
          </cell>
          <cell r="F299">
            <v>968</v>
          </cell>
          <cell r="H299" t="str">
            <v>MESES</v>
          </cell>
          <cell r="I299" t="str">
            <v>DIA</v>
          </cell>
          <cell r="J299" t="str">
            <v>QTDE</v>
          </cell>
          <cell r="L299" t="str">
            <v>INCIDÊNCIA</v>
          </cell>
        </row>
        <row r="300">
          <cell r="D300" t="str">
            <v>SINALIZAÇÃO DE OBRA</v>
          </cell>
          <cell r="F300">
            <v>968</v>
          </cell>
          <cell r="H300">
            <v>11</v>
          </cell>
          <cell r="I300">
            <v>22</v>
          </cell>
          <cell r="J300">
            <v>8</v>
          </cell>
          <cell r="L300">
            <v>0.5</v>
          </cell>
        </row>
        <row r="302">
          <cell r="A302" t="str">
            <v>2.11.4</v>
          </cell>
          <cell r="B302" t="str">
            <v>SINAPI DEZEMBRO 2025</v>
          </cell>
          <cell r="C302">
            <v>104790</v>
          </cell>
          <cell r="D302" t="str">
            <v>DEMOLIÇÃO DE PISO DE CONCRETO SIMPLES, DE FORMA MECANIZADA COM MARTELETE, SEM REAPROVEITAMENTO. AF_09/2023</v>
          </cell>
          <cell r="E302" t="str">
            <v>M3</v>
          </cell>
          <cell r="F302">
            <v>15.04</v>
          </cell>
        </row>
        <row r="303">
          <cell r="D303" t="str">
            <v>DEMOLIÇÃO</v>
          </cell>
          <cell r="F303">
            <v>15.04</v>
          </cell>
          <cell r="M303">
            <v>15.04</v>
          </cell>
        </row>
        <row r="305">
          <cell r="A305" t="str">
            <v>2.11.5</v>
          </cell>
          <cell r="B305" t="str">
            <v>SICRO OUTUBRO / 2025</v>
          </cell>
          <cell r="C305">
            <v>5219544</v>
          </cell>
          <cell r="D305" t="str">
            <v>CAVALETE EM PERFIL METÁLICO PARA PLACA DE SINALIZAÇÃO - 1,00 M X 1,00 M - CONFECÇÃO</v>
          </cell>
          <cell r="E305" t="str">
            <v>UN</v>
          </cell>
          <cell r="F305">
            <v>80</v>
          </cell>
          <cell r="I305" t="str">
            <v>QTDE DE VIAS</v>
          </cell>
          <cell r="J305" t="str">
            <v>QTDE</v>
          </cell>
        </row>
        <row r="306">
          <cell r="D306" t="str">
            <v>SINALIZAÇÃO DE OBRA</v>
          </cell>
          <cell r="F306">
            <v>80</v>
          </cell>
          <cell r="I306">
            <v>20</v>
          </cell>
          <cell r="J306">
            <v>4</v>
          </cell>
        </row>
        <row r="308">
          <cell r="A308" t="str">
            <v>2.11.6</v>
          </cell>
          <cell r="B308" t="str">
            <v>SICRO OUTUBRO / 2025</v>
          </cell>
          <cell r="C308">
            <v>5213417</v>
          </cell>
          <cell r="D308" t="str">
            <v>PLACA EM AÇO Nº 16 GALVANIZADO COM PELÍCULA RETRORREFLETIVA TIPO I + III - CONFECÇÃO</v>
          </cell>
          <cell r="E308" t="str">
            <v>M²</v>
          </cell>
          <cell r="F308">
            <v>64</v>
          </cell>
          <cell r="H308" t="str">
            <v>COMPR.</v>
          </cell>
          <cell r="I308" t="str">
            <v>ALTURA</v>
          </cell>
          <cell r="J308" t="str">
            <v>CAVALETE</v>
          </cell>
        </row>
        <row r="309">
          <cell r="D309" t="str">
            <v>SINALIZAÇÃO DE OBRA</v>
          </cell>
          <cell r="F309">
            <v>64</v>
          </cell>
          <cell r="H309">
            <v>1</v>
          </cell>
          <cell r="I309">
            <v>0.8</v>
          </cell>
          <cell r="J309">
            <v>80</v>
          </cell>
        </row>
        <row r="311">
          <cell r="A311" t="str">
            <v>2.11.7</v>
          </cell>
          <cell r="B311" t="str">
            <v>SICRO OUTUBRO / 2025</v>
          </cell>
          <cell r="C311">
            <v>5502972</v>
          </cell>
          <cell r="D311" t="str">
            <v>ESCAVAÇÃO DE VALA EM MATERIAL DE 3ª CATEGORIA - RESISTÊNCIA À COMPRESSÃO ACIMA DE 110 MPA - COM ESCAVADEIRA E ROMPEDOR HIDRÁULICO 1.700 KG</v>
          </cell>
          <cell r="E311" t="str">
            <v>M³</v>
          </cell>
          <cell r="F311">
            <v>12.17</v>
          </cell>
        </row>
        <row r="312">
          <cell r="D312" t="str">
            <v>ESCAVAÇÃO DE MATERIAL (3ª CATEGORIA)</v>
          </cell>
          <cell r="F312">
            <v>12.17</v>
          </cell>
          <cell r="M312">
            <v>12.17</v>
          </cell>
        </row>
        <row r="314">
          <cell r="A314" t="str">
            <v>2.11.8</v>
          </cell>
          <cell r="B314" t="str">
            <v>SINAPI DEZEMBRO 2025</v>
          </cell>
          <cell r="C314">
            <v>103310</v>
          </cell>
          <cell r="D314" t="str">
            <v>INSTALAÇÃO DE LIXEIRA METÁLICA DUPLA, CAPACIDADE DE 60 L, EM TUBO DE AÇO CARBONO E CESTOS EM CHAPA DE AÇO COM PINTURA ELETROSTÁTICA, SOBRE SOLO. AF_11/2021</v>
          </cell>
          <cell r="E314" t="str">
            <v>UN</v>
          </cell>
          <cell r="F314">
            <v>120</v>
          </cell>
          <cell r="I314" t="str">
            <v>QTDE DE VIAS</v>
          </cell>
          <cell r="J314" t="str">
            <v>QTDE</v>
          </cell>
        </row>
        <row r="315">
          <cell r="D315" t="str">
            <v>LIXEIRA</v>
          </cell>
          <cell r="F315">
            <v>120</v>
          </cell>
          <cell r="I315">
            <v>20</v>
          </cell>
          <cell r="J315">
            <v>6</v>
          </cell>
        </row>
        <row r="317">
          <cell r="A317" t="str">
            <v>2.11.9</v>
          </cell>
          <cell r="B317" t="str">
            <v>SICRO OUTUBRO / 2025</v>
          </cell>
          <cell r="C317">
            <v>5213850</v>
          </cell>
          <cell r="D317" t="str">
            <v>OPERAÇÃO DE SINALIZAÇÃO POR BANDEIROLA DE TECIDO OU COM PLACA METÁLICA</v>
          </cell>
          <cell r="E317" t="str">
            <v>H</v>
          </cell>
          <cell r="F317">
            <v>1408</v>
          </cell>
        </row>
        <row r="318">
          <cell r="D318" t="str">
            <v>SINALIZAÇÃO DE OBRA</v>
          </cell>
          <cell r="F318">
            <v>1408</v>
          </cell>
          <cell r="J318">
            <v>1408</v>
          </cell>
        </row>
        <row r="320">
          <cell r="A320" t="str">
            <v>2.11.10</v>
          </cell>
          <cell r="B320" t="str">
            <v>SICRO OUTUBRO / 2025</v>
          </cell>
          <cell r="C320">
            <v>5213835</v>
          </cell>
          <cell r="D320" t="str">
            <v>CONE PLÁSTICO PARA CANALIZAÇÃO DE TRÂNSITO - UTILIZAÇÃO DE 150 CICLOS - FORNECIMENTO, 01 IMPLANTAÇÃO E 01 RETIRADA DIÁRIA</v>
          </cell>
          <cell r="E320" t="str">
            <v>UN.DIA</v>
          </cell>
          <cell r="F320">
            <v>660</v>
          </cell>
          <cell r="I320" t="str">
            <v>DIA</v>
          </cell>
          <cell r="J320" t="str">
            <v>QTDE</v>
          </cell>
        </row>
        <row r="321">
          <cell r="D321" t="str">
            <v>SINALIZAÇÃO DE OBRA</v>
          </cell>
          <cell r="F321">
            <v>660</v>
          </cell>
          <cell r="I321">
            <v>22</v>
          </cell>
          <cell r="J321">
            <v>30</v>
          </cell>
        </row>
        <row r="323">
          <cell r="A323" t="str">
            <v>2.11.11</v>
          </cell>
          <cell r="B323" t="str">
            <v>SICRO OUTUBRO / 2025</v>
          </cell>
          <cell r="C323">
            <v>5212557</v>
          </cell>
          <cell r="D323" t="str">
            <v>PLACA DE REGULAMENTAÇÃO PARA SINALIZAÇÃO DE OBRAS MONTADA EM SUPORTE METÁLICO MÓVEL - D = 1,00 M - UTILIZAÇÃO DE 600 CICLOS - FORNECIMENTO, 01 IMPLANTAÇÃO E 01 RETIRADA DIÁRIA</v>
          </cell>
          <cell r="E323" t="str">
            <v>UN.DIA</v>
          </cell>
          <cell r="F323">
            <v>145</v>
          </cell>
          <cell r="H323" t="str">
            <v>MESES</v>
          </cell>
          <cell r="I323" t="str">
            <v>DIA</v>
          </cell>
          <cell r="J323" t="str">
            <v>QTDE</v>
          </cell>
          <cell r="L323" t="str">
            <v>INCIDÊNCIA</v>
          </cell>
        </row>
        <row r="324">
          <cell r="D324" t="str">
            <v>SINALIZAÇÃO DE OBRA</v>
          </cell>
          <cell r="F324">
            <v>145</v>
          </cell>
          <cell r="H324">
            <v>11</v>
          </cell>
          <cell r="I324">
            <v>22</v>
          </cell>
          <cell r="J324">
            <v>2</v>
          </cell>
          <cell r="L324">
            <v>0.3</v>
          </cell>
        </row>
        <row r="326">
          <cell r="A326" t="str">
            <v>2.11.12</v>
          </cell>
          <cell r="B326" t="str">
            <v>SICRO OUTUBRO / 2025</v>
          </cell>
          <cell r="C326">
            <v>5212560</v>
          </cell>
          <cell r="D326" t="str">
            <v>PLACA DE ADVERTÊNCIA PARA SINALIZAÇÃO DE OBRAS MONTADA EM SUPORTE METÁLICO MÓVEL, LADO 1,00 M - UTILIZAÇÃO DE 600 CICLOS - FORNECIMENTO, 01 IMPLANTAÇÃO E 01 RETIRADA DIÁRIA</v>
          </cell>
          <cell r="E326" t="str">
            <v>UN.DIA</v>
          </cell>
          <cell r="F326">
            <v>363</v>
          </cell>
          <cell r="H326" t="str">
            <v>MESES</v>
          </cell>
          <cell r="I326" t="str">
            <v>DIA</v>
          </cell>
          <cell r="J326" t="str">
            <v>QTDE</v>
          </cell>
          <cell r="L326" t="str">
            <v>INCIDÊNCIA</v>
          </cell>
        </row>
        <row r="327">
          <cell r="D327" t="str">
            <v>SINALIZAÇÃO DE OBRA</v>
          </cell>
          <cell r="F327">
            <v>363</v>
          </cell>
          <cell r="H327">
            <v>11</v>
          </cell>
          <cell r="I327">
            <v>22</v>
          </cell>
          <cell r="J327">
            <v>5</v>
          </cell>
          <cell r="L327">
            <v>0.3</v>
          </cell>
        </row>
        <row r="329">
          <cell r="A329" t="str">
            <v>3.</v>
          </cell>
          <cell r="B329" t="str">
            <v/>
          </cell>
          <cell r="C329" t="str">
            <v/>
          </cell>
          <cell r="D329" t="str">
            <v>EXECUÇÃO DE SERVIÇOS DE ENGENHARIA PARA PAVIMENTAÇÃO DE VIA EM PEDRA GRANÍTICA</v>
          </cell>
          <cell r="E329" t="str">
            <v/>
          </cell>
        </row>
        <row r="330">
          <cell r="A330" t="str">
            <v>3.1</v>
          </cell>
          <cell r="B330" t="str">
            <v/>
          </cell>
          <cell r="C330" t="str">
            <v/>
          </cell>
          <cell r="D330" t="str">
            <v>ADMINISTRAÇÃO LOCAL</v>
          </cell>
          <cell r="E330" t="str">
            <v/>
          </cell>
        </row>
        <row r="331">
          <cell r="A331" t="str">
            <v>3.1.1</v>
          </cell>
          <cell r="B331" t="str">
            <v>COMPOSIÇÃO</v>
          </cell>
          <cell r="C331" t="str">
            <v>CPU 010</v>
          </cell>
          <cell r="D331" t="str">
            <v>ADMINISTRAÇÃO LOCAL PARA PAVIMENTAÇÃO EM PEDRA GRANÍTICA (12 MESES)</v>
          </cell>
          <cell r="E331" t="str">
            <v>UN</v>
          </cell>
          <cell r="F331">
            <v>1</v>
          </cell>
        </row>
        <row r="332">
          <cell r="D332" t="str">
            <v>ADMINISTRAÇÃO LOCAL</v>
          </cell>
          <cell r="F332">
            <v>1</v>
          </cell>
          <cell r="J332">
            <v>1</v>
          </cell>
        </row>
        <row r="334">
          <cell r="A334" t="str">
            <v>3.2</v>
          </cell>
          <cell r="B334" t="str">
            <v/>
          </cell>
          <cell r="C334" t="str">
            <v/>
          </cell>
          <cell r="D334" t="str">
            <v>SERVIÇOS PRELIMINARES</v>
          </cell>
          <cell r="E334" t="str">
            <v/>
          </cell>
        </row>
        <row r="335">
          <cell r="A335" t="str">
            <v>3.2.1</v>
          </cell>
          <cell r="B335" t="str">
            <v>SINAPI DEZEMBRO 2025</v>
          </cell>
          <cell r="C335">
            <v>103689</v>
          </cell>
          <cell r="D335" t="str">
            <v>FORNECIMENTO E INSTALAÇÃO DE PLACA DE OBRA COM CHAPA GALVANIZADA E ESTRUTURA DE MADEIRA. AF_03/2022_PS</v>
          </cell>
          <cell r="E335" t="str">
            <v>M2</v>
          </cell>
          <cell r="F335">
            <v>547.55999999999995</v>
          </cell>
        </row>
        <row r="336">
          <cell r="D336" t="str">
            <v>MODELO 01</v>
          </cell>
          <cell r="F336">
            <v>168.48</v>
          </cell>
          <cell r="H336">
            <v>3.6</v>
          </cell>
          <cell r="I336">
            <v>1.8</v>
          </cell>
          <cell r="J336">
            <v>26</v>
          </cell>
        </row>
        <row r="337">
          <cell r="D337" t="str">
            <v>MODELO 02</v>
          </cell>
          <cell r="F337">
            <v>379.08</v>
          </cell>
          <cell r="H337">
            <v>5.4</v>
          </cell>
          <cell r="I337">
            <v>2.7</v>
          </cell>
          <cell r="J337">
            <v>26</v>
          </cell>
        </row>
        <row r="339">
          <cell r="A339" t="str">
            <v>3.2.2</v>
          </cell>
          <cell r="B339" t="str">
            <v>COMPESA 2024.2</v>
          </cell>
          <cell r="C339" t="str">
            <v>01.08.42U</v>
          </cell>
          <cell r="D339" t="str">
            <v>CANTEIRO ITINERANTE COMPOSTO DE TOLDO, CONJUNTO DE MESA E CADEIRAS E BANHEIRO QUÍMICO COM LIMPEZA DIÁRIA INCLUSO COLETA E DESTINAÇÃO FINAL DE EFLUENTES</v>
          </cell>
          <cell r="E339" t="str">
            <v>MÊS</v>
          </cell>
          <cell r="F339">
            <v>22</v>
          </cell>
          <cell r="J339" t="str">
            <v>QTDE</v>
          </cell>
          <cell r="K339" t="str">
            <v>MESES</v>
          </cell>
        </row>
        <row r="340">
          <cell r="D340" t="str">
            <v>CANTEIRO</v>
          </cell>
          <cell r="F340">
            <v>22</v>
          </cell>
          <cell r="J340">
            <v>2</v>
          </cell>
          <cell r="K340">
            <v>11</v>
          </cell>
        </row>
        <row r="342">
          <cell r="A342" t="str">
            <v>3.2.3</v>
          </cell>
          <cell r="B342" t="str">
            <v>ORSE NOVEMBRO / 2025</v>
          </cell>
          <cell r="C342">
            <v>4659</v>
          </cell>
          <cell r="D342" t="str">
            <v>LOCAÇÃO DE CONTAINER - REFEITÓRIO SEM BANHEIRO - 6,00 X 2,40M - REV 02_02/2022</v>
          </cell>
          <cell r="E342" t="str">
            <v>MÊS</v>
          </cell>
          <cell r="F342">
            <v>11</v>
          </cell>
          <cell r="J342" t="str">
            <v>MESES</v>
          </cell>
        </row>
        <row r="343">
          <cell r="D343" t="str">
            <v>REFEITÓRIO</v>
          </cell>
          <cell r="F343">
            <v>11</v>
          </cell>
          <cell r="J343">
            <v>11</v>
          </cell>
        </row>
        <row r="345">
          <cell r="A345" t="str">
            <v>3.2.4</v>
          </cell>
          <cell r="B345" t="str">
            <v>COMPESA 2024.2</v>
          </cell>
          <cell r="C345" t="str">
            <v>31.01.05U</v>
          </cell>
          <cell r="D345" t="str">
            <v>CONSERTO DE RAMAIS PREDIAIS DE ÁGUA DANIFICADOS DURANTE EXECUÇÃO DAS OBRAS.</v>
          </cell>
          <cell r="E345" t="str">
            <v>UN</v>
          </cell>
          <cell r="F345">
            <v>26</v>
          </cell>
        </row>
        <row r="346">
          <cell r="D346" t="str">
            <v>ESTIMATIVA DE CONSERTO</v>
          </cell>
          <cell r="F346">
            <v>26</v>
          </cell>
          <cell r="H346">
            <v>2560.9699999999998</v>
          </cell>
          <cell r="J346" t="str">
            <v/>
          </cell>
          <cell r="L346">
            <v>0.01</v>
          </cell>
        </row>
        <row r="348">
          <cell r="A348" t="str">
            <v>3.2.5</v>
          </cell>
          <cell r="B348" t="str">
            <v>COMPESA 2024.2</v>
          </cell>
          <cell r="C348" t="str">
            <v>31.08.09U</v>
          </cell>
          <cell r="D348" t="str">
            <v>CONSERTO DE RAMAIS PREDIAIS DE ESGOTO DANIFICADOS DURANTE EXECUÇÃO DAS OBRAS.</v>
          </cell>
          <cell r="E348" t="str">
            <v>UN</v>
          </cell>
          <cell r="F348">
            <v>26</v>
          </cell>
        </row>
        <row r="349">
          <cell r="D349" t="str">
            <v>ESTIMATIVA DE CONSERTO</v>
          </cell>
          <cell r="F349">
            <v>26</v>
          </cell>
          <cell r="H349">
            <v>2560.9699999999998</v>
          </cell>
          <cell r="L349">
            <v>0.01</v>
          </cell>
        </row>
        <row r="351">
          <cell r="A351" t="str">
            <v>3.3</v>
          </cell>
          <cell r="B351" t="str">
            <v/>
          </cell>
          <cell r="C351" t="str">
            <v/>
          </cell>
          <cell r="D351" t="str">
            <v>MOBILIZAÇÃO</v>
          </cell>
          <cell r="E351" t="str">
            <v/>
          </cell>
        </row>
        <row r="352">
          <cell r="A352" t="str">
            <v>3.3.1</v>
          </cell>
          <cell r="B352" t="str">
            <v>COMPOSIÇÃO</v>
          </cell>
          <cell r="C352" t="str">
            <v>CPU 004</v>
          </cell>
          <cell r="D352" t="str">
            <v>MOBILIZAÇÃO DE MAQUINAS E EQUIPAMENTOS - PAVIMENTAÇÃO EM PARALELEPÍPEDO E/OU INTERTRAVADO</v>
          </cell>
          <cell r="E352" t="str">
            <v>UN</v>
          </cell>
          <cell r="F352">
            <v>25</v>
          </cell>
        </row>
        <row r="353">
          <cell r="D353" t="str">
            <v>MOBILIZAÇÃO</v>
          </cell>
          <cell r="F353">
            <v>25</v>
          </cell>
          <cell r="J353">
            <v>25</v>
          </cell>
        </row>
        <row r="355">
          <cell r="A355" t="str">
            <v>3.4</v>
          </cell>
          <cell r="B355" t="str">
            <v/>
          </cell>
          <cell r="C355" t="str">
            <v/>
          </cell>
          <cell r="D355" t="str">
            <v>DESMOBILIZAÇÃO</v>
          </cell>
          <cell r="E355" t="str">
            <v/>
          </cell>
        </row>
        <row r="356">
          <cell r="A356" t="str">
            <v>3.4.1</v>
          </cell>
          <cell r="B356" t="str">
            <v>COMPOSIÇÃO</v>
          </cell>
          <cell r="C356" t="str">
            <v>CPU 005</v>
          </cell>
          <cell r="D356" t="str">
            <v>DESMOBILIZAÇÃO DE MAQUINAS E EQUIPAMENTOS - PAVIMENTAÇÃO EM PARALELEPÍPEDO E/OU INTERTRAVADO</v>
          </cell>
          <cell r="E356" t="str">
            <v>UN</v>
          </cell>
          <cell r="F356">
            <v>25</v>
          </cell>
        </row>
        <row r="357">
          <cell r="D357" t="str">
            <v>DESMOBILIZAÇÃO</v>
          </cell>
          <cell r="F357">
            <v>25</v>
          </cell>
          <cell r="J357">
            <v>25</v>
          </cell>
        </row>
        <row r="359">
          <cell r="A359" t="str">
            <v>3.5</v>
          </cell>
          <cell r="B359" t="str">
            <v/>
          </cell>
          <cell r="C359" t="str">
            <v/>
          </cell>
          <cell r="D359" t="str">
            <v>MOVIMENTAÇÃO DE TERRA</v>
          </cell>
          <cell r="E359" t="str">
            <v/>
          </cell>
        </row>
        <row r="360">
          <cell r="A360" t="str">
            <v>3.5.1</v>
          </cell>
          <cell r="B360" t="str">
            <v>SICRO OUTUBRO / 2025</v>
          </cell>
          <cell r="C360">
            <v>5502114</v>
          </cell>
          <cell r="D360" t="str">
            <v>ESCAVAÇÃO, CARGA E TRANSPORTE DE MATERIAL DE 1ª CATEGORIA - DMT DE 1.000 A 1.200 M - CAMINHO DE SERVIÇO EM LEITO NATURAL - COM ESCAVADEIRA E CAMINHÃO BASCULANTE DE 14 M³</v>
          </cell>
          <cell r="E360" t="str">
            <v>M³</v>
          </cell>
          <cell r="F360">
            <v>3803.04</v>
          </cell>
          <cell r="G360" t="str">
            <v>SEÇÃO</v>
          </cell>
          <cell r="H360" t="str">
            <v>COMPR.</v>
          </cell>
          <cell r="I360" t="str">
            <v>ESPESSURA</v>
          </cell>
        </row>
        <row r="361">
          <cell r="D361" t="str">
            <v>VOLUME ESCAVADO</v>
          </cell>
          <cell r="F361">
            <v>3803.04</v>
          </cell>
          <cell r="G361">
            <v>9.9</v>
          </cell>
          <cell r="H361">
            <v>2560.9699999999998</v>
          </cell>
          <cell r="I361">
            <v>0.15</v>
          </cell>
        </row>
        <row r="363">
          <cell r="A363" t="str">
            <v>3.5.2</v>
          </cell>
          <cell r="B363" t="str">
            <v>SICRO OUTUBRO / 2025</v>
          </cell>
          <cell r="C363">
            <v>4413942</v>
          </cell>
          <cell r="D363" t="str">
            <v>ESPALHAMENTO DE MATERIAL EM BOTA-FORA</v>
          </cell>
          <cell r="E363" t="str">
            <v>M³</v>
          </cell>
          <cell r="F363">
            <v>3803.04</v>
          </cell>
        </row>
        <row r="364">
          <cell r="D364" t="str">
            <v>VOLUME ESCAVADO</v>
          </cell>
          <cell r="F364">
            <v>3803.04</v>
          </cell>
          <cell r="M364">
            <v>3803.04</v>
          </cell>
        </row>
        <row r="366">
          <cell r="A366" t="str">
            <v>3.5.3</v>
          </cell>
          <cell r="B366" t="str">
            <v>SICRO OUTUBRO / 2025</v>
          </cell>
          <cell r="C366">
            <v>4011227</v>
          </cell>
          <cell r="D366" t="str">
            <v>SUB-BASE DE SOLO ESTABILIZADO GRANULOMETRICAMENTE SEM MISTURA COM MATERIAL DE JAZIDA - 100% PROCTOR INTERMEDIÁRIO</v>
          </cell>
          <cell r="E366" t="str">
            <v>M³</v>
          </cell>
          <cell r="F366">
            <v>265.06</v>
          </cell>
          <cell r="L366" t="str">
            <v>INCIDÊNCIA</v>
          </cell>
        </row>
        <row r="367">
          <cell r="D367" t="str">
            <v>ATERRO</v>
          </cell>
          <cell r="F367">
            <v>265.06</v>
          </cell>
          <cell r="G367">
            <v>6.9</v>
          </cell>
          <cell r="H367">
            <v>2560.9699999999998</v>
          </cell>
          <cell r="I367">
            <v>0.15</v>
          </cell>
          <cell r="L367">
            <v>0.1</v>
          </cell>
        </row>
        <row r="369">
          <cell r="A369" t="str">
            <v>3.5.4</v>
          </cell>
          <cell r="B369" t="str">
            <v>SINAPI DEZEMBRO 2025</v>
          </cell>
          <cell r="C369">
            <v>98525</v>
          </cell>
          <cell r="D369" t="str">
            <v>LIMPEZA MECANIZADA DE CAMADA VEGETAL, VEGETAÇÃO E PEQUENAS ÁRVORES (DIÂMETRO DE TRONCO MENOR QUE 0,20 M), COM TRATOR DE ESTEIRAS. AF_03/2024</v>
          </cell>
          <cell r="E369" t="str">
            <v>M2</v>
          </cell>
          <cell r="F369">
            <v>25353.599999999999</v>
          </cell>
        </row>
        <row r="370">
          <cell r="D370" t="str">
            <v>ÁREA REGULARIZADA (ITEM 3.6.1)</v>
          </cell>
          <cell r="F370">
            <v>25353.599999999999</v>
          </cell>
          <cell r="M370">
            <v>25353.599999999999</v>
          </cell>
        </row>
        <row r="372">
          <cell r="A372" t="str">
            <v>3.5.5</v>
          </cell>
          <cell r="B372" t="str">
            <v>SINAPI DEZEMBRO 2025</v>
          </cell>
          <cell r="C372">
            <v>100979</v>
          </cell>
          <cell r="D372" t="str">
            <v>CARGA, MANOBRA E DESCARGA DE SOLOS E MATERIAIS GRANULARES EM CAMINHÃO BASCULANTE 14 M³ - CARGA COM ESCAVADEIRA HIDRÁULICA (CAÇAMBA DE 1,20 M³ / 155 HP) E DESCARGA LIVRE (UNIDADE: M3). AF_07/2020</v>
          </cell>
          <cell r="E372" t="str">
            <v>M3</v>
          </cell>
          <cell r="F372">
            <v>6591.93</v>
          </cell>
          <cell r="I372" t="str">
            <v>ESPESSURA</v>
          </cell>
          <cell r="J372" t="str">
            <v>EMPOLAMENTO</v>
          </cell>
        </row>
        <row r="373">
          <cell r="D373" t="str">
            <v>VOLUME DA LIMPEZA</v>
          </cell>
          <cell r="F373">
            <v>6591.93</v>
          </cell>
          <cell r="I373">
            <v>0.2</v>
          </cell>
          <cell r="J373">
            <v>1.3</v>
          </cell>
          <cell r="M373">
            <v>25353.599999999999</v>
          </cell>
        </row>
        <row r="375">
          <cell r="A375" t="str">
            <v>3.5.6</v>
          </cell>
          <cell r="B375" t="str">
            <v>SINAPI DEZEMBRO 2025</v>
          </cell>
          <cell r="C375">
            <v>95876</v>
          </cell>
          <cell r="D375" t="str">
            <v>TRANSPORTE COM CAMINHÃO BASCULANTE DE 14 M³, EM VIA URBANA PAVIMENTADA, DMT ATÉ 30 KM (UNIDADE: M3XKM). AF_07/2020</v>
          </cell>
          <cell r="E375" t="str">
            <v>M3XKM</v>
          </cell>
          <cell r="F375">
            <v>98878.95</v>
          </cell>
          <cell r="H375" t="str">
            <v>KM</v>
          </cell>
          <cell r="M375" t="str">
            <v>CARGA</v>
          </cell>
        </row>
        <row r="376">
          <cell r="D376" t="str">
            <v>CARGA X DISTÂNCIA</v>
          </cell>
          <cell r="F376">
            <v>98878.95</v>
          </cell>
          <cell r="H376">
            <v>15</v>
          </cell>
          <cell r="M376">
            <v>6591.93</v>
          </cell>
        </row>
        <row r="378">
          <cell r="A378" t="str">
            <v>3.5.7</v>
          </cell>
          <cell r="B378" t="str">
            <v>ORSE NOVEMBRO / 2025</v>
          </cell>
          <cell r="C378">
            <v>4268</v>
          </cell>
          <cell r="D378" t="str">
            <v>REMOÇÃO DE ÁRVORE, PORTE MÉDIO, COM UTILIZAÇÃO DE RETRO-ESCAVADEIRA</v>
          </cell>
          <cell r="E378" t="str">
            <v>UN</v>
          </cell>
          <cell r="F378">
            <v>3</v>
          </cell>
        </row>
        <row r="379">
          <cell r="D379" t="str">
            <v>ESTIMATIVA DE 1 UND DE ÁRVORE POR KM</v>
          </cell>
          <cell r="F379">
            <v>3</v>
          </cell>
          <cell r="J379">
            <v>3</v>
          </cell>
        </row>
        <row r="381">
          <cell r="A381" t="str">
            <v>3.5.8</v>
          </cell>
          <cell r="B381" t="str">
            <v>COMPOSIÇÃO</v>
          </cell>
          <cell r="C381" t="str">
            <v>CPU 016</v>
          </cell>
          <cell r="D381" t="str">
            <v>AQUISIÇÃO DE MATERIAL DE JAZIDA PARA EXECUÇÃO DA SUB-BASE</v>
          </cell>
          <cell r="E381" t="str">
            <v>M3</v>
          </cell>
          <cell r="F381">
            <v>265.06</v>
          </cell>
        </row>
        <row r="382">
          <cell r="D382" t="str">
            <v>ATERRO (ITEM 3.5.3)</v>
          </cell>
          <cell r="F382">
            <v>265.06</v>
          </cell>
          <cell r="M382">
            <v>265.06</v>
          </cell>
        </row>
        <row r="384">
          <cell r="A384" t="str">
            <v>3.6</v>
          </cell>
          <cell r="B384" t="str">
            <v/>
          </cell>
          <cell r="C384" t="str">
            <v/>
          </cell>
          <cell r="D384" t="str">
            <v>PAVIMENTAÇÃO EM PEDRA GRANÍTICA</v>
          </cell>
          <cell r="E384" t="str">
            <v/>
          </cell>
        </row>
        <row r="385">
          <cell r="A385" t="str">
            <v>3.6.1</v>
          </cell>
          <cell r="B385" t="str">
            <v>SINAPI DEZEMBRO 2025</v>
          </cell>
          <cell r="C385">
            <v>100576</v>
          </cell>
          <cell r="D385" t="str">
            <v>REGULARIZAÇÃO E COMPACTAÇÃO DE SUBLEITO DE SOLO PREDOMINANTEMENTE ARGILOSO, PARA OBRAS DE CONSTRUÇÃO DE PAVIMENTOS. AF_09/2024</v>
          </cell>
          <cell r="E385" t="str">
            <v>M2</v>
          </cell>
          <cell r="F385">
            <v>25353.599999999999</v>
          </cell>
        </row>
        <row r="386">
          <cell r="D386" t="str">
            <v>ÁREA REGULARIZADA</v>
          </cell>
          <cell r="F386">
            <v>25353.599999999999</v>
          </cell>
          <cell r="G386">
            <v>9.9</v>
          </cell>
          <cell r="H386">
            <v>2560.9699999999998</v>
          </cell>
        </row>
        <row r="388">
          <cell r="A388" t="str">
            <v>3.6.2</v>
          </cell>
          <cell r="B388" t="str">
            <v>SICRO OUTUBRO / 2025</v>
          </cell>
          <cell r="C388">
            <v>4011300</v>
          </cell>
          <cell r="D388" t="str">
            <v>SUB-BASE DE SOLO MELHORADO COM 3% DE CIMENTO E MISTURA NA PISTA COM MATERIAL DE JAZIDA - 100% PROCTOR INTERMEDIÁRIO</v>
          </cell>
          <cell r="E388" t="str">
            <v>M³</v>
          </cell>
          <cell r="F388">
            <v>1325.3</v>
          </cell>
          <cell r="L388" t="str">
            <v>INCIDÊNCIA</v>
          </cell>
        </row>
        <row r="389">
          <cell r="D389" t="str">
            <v>ATERRO</v>
          </cell>
          <cell r="F389">
            <v>1325.3</v>
          </cell>
          <cell r="G389">
            <v>6.9</v>
          </cell>
          <cell r="H389">
            <v>2560.9699999999998</v>
          </cell>
          <cell r="I389">
            <v>0.15</v>
          </cell>
          <cell r="L389">
            <v>0.5</v>
          </cell>
        </row>
        <row r="391">
          <cell r="A391" t="str">
            <v>3.6.3</v>
          </cell>
          <cell r="B391" t="str">
            <v>SINAPI DEZEMBRO 2025</v>
          </cell>
          <cell r="C391">
            <v>96396</v>
          </cell>
          <cell r="D391" t="str">
            <v>CONSTRUÇÃO DE BASE E SUB-BASE PARA PAVIMENTAÇÃO DE BRITA GRADUADA SIMPLES, COM ESPESSURA DE 15 CM - EXCLUSIVE CARGA E TRANSPORTE. AF_09/2024</v>
          </cell>
          <cell r="E391" t="str">
            <v>M3</v>
          </cell>
          <cell r="F391">
            <v>2535.36</v>
          </cell>
        </row>
        <row r="392">
          <cell r="D392" t="str">
            <v>MATERIAL GRANULAR</v>
          </cell>
          <cell r="F392">
            <v>2535.36</v>
          </cell>
          <cell r="G392">
            <v>6.6</v>
          </cell>
          <cell r="H392">
            <v>2560.9699999999998</v>
          </cell>
          <cell r="I392">
            <v>0.15</v>
          </cell>
        </row>
        <row r="394">
          <cell r="A394" t="str">
            <v>3.6.4</v>
          </cell>
          <cell r="B394" t="str">
            <v>SINAPI DEZEMBRO 2025</v>
          </cell>
          <cell r="C394">
            <v>100975</v>
          </cell>
          <cell r="D394" t="str">
            <v>CARGA, MANOBRA E DESCARGA DE SOLOS E MATERIAIS GRANULARES EM CAMINHÃO BASCULANTE 14 M³ - CARGA COM PÁ CARREGADEIRA (CAÇAMBA DE 1,7 A 2,8 M³ / 128 HP) E DESCARGA LIVRE (UNIDADE: M3). AF_07/2020</v>
          </cell>
          <cell r="E394" t="str">
            <v>M3</v>
          </cell>
          <cell r="F394">
            <v>5837.08</v>
          </cell>
        </row>
        <row r="395">
          <cell r="D395" t="str">
            <v>CARGA DO MATERIAL GRANULAR (BGS)</v>
          </cell>
          <cell r="F395">
            <v>2535.36</v>
          </cell>
          <cell r="M395">
            <v>2535.36</v>
          </cell>
        </row>
        <row r="396">
          <cell r="D396" t="str">
            <v>CARGA DO MATERIAL GRANULAR (PARALELEPÍPEDO)</v>
          </cell>
          <cell r="F396">
            <v>1711.36</v>
          </cell>
          <cell r="G396">
            <v>0.15</v>
          </cell>
          <cell r="H396">
            <v>0.15</v>
          </cell>
          <cell r="I396">
            <v>0.15</v>
          </cell>
          <cell r="J396">
            <v>33</v>
          </cell>
          <cell r="K396">
            <v>15365.83</v>
          </cell>
        </row>
        <row r="397">
          <cell r="D397" t="str">
            <v>AQUISIÇÃO DO ATERRO (ITEM 3.5.8)</v>
          </cell>
          <cell r="F397">
            <v>265.06</v>
          </cell>
          <cell r="M397">
            <v>265.06</v>
          </cell>
        </row>
        <row r="398">
          <cell r="D398" t="str">
            <v>AQUISIÇÃO DO ATERRO (ITEM 3.6.14)</v>
          </cell>
          <cell r="F398">
            <v>1325.3</v>
          </cell>
          <cell r="M398">
            <v>1325.3</v>
          </cell>
        </row>
        <row r="400">
          <cell r="A400" t="str">
            <v>3.6.5</v>
          </cell>
          <cell r="B400" t="str">
            <v>SINAPI DEZEMBRO 2025</v>
          </cell>
          <cell r="C400">
            <v>93593</v>
          </cell>
          <cell r="D400" t="str">
            <v>TRANSPORTE COM CAMINHÃO BASCULANTE DE 14 M³, EM VIA URBANA PAVIMENTADA, ADICIONAL PARA DMT EXCEDENTE A 30 KM (UNIDADE: M3XKM). AF_07/2020</v>
          </cell>
          <cell r="E400" t="str">
            <v>M3XKM</v>
          </cell>
          <cell r="F400">
            <v>370896.37</v>
          </cell>
        </row>
        <row r="401">
          <cell r="D401" t="str">
            <v>TRANSPORTE DA CARGA</v>
          </cell>
          <cell r="F401">
            <v>370896.37</v>
          </cell>
          <cell r="L401">
            <v>0.9</v>
          </cell>
          <cell r="M401">
            <v>412107.08</v>
          </cell>
        </row>
        <row r="402">
          <cell r="H402" t="str">
            <v>KM</v>
          </cell>
          <cell r="M402" t="str">
            <v>CARGA</v>
          </cell>
        </row>
        <row r="403">
          <cell r="D403" t="str">
            <v>CARGA DO MATERIAL GRANULAR</v>
          </cell>
          <cell r="F403">
            <v>267543.36</v>
          </cell>
          <cell r="H403">
            <v>63</v>
          </cell>
          <cell r="M403">
            <v>4246.72</v>
          </cell>
        </row>
        <row r="404">
          <cell r="D404" t="str">
            <v>AQUISIÇÃO DO ATERRO (ITEM 3.5.8)</v>
          </cell>
          <cell r="F404">
            <v>24093.95</v>
          </cell>
          <cell r="H404">
            <v>90.9</v>
          </cell>
          <cell r="M404">
            <v>265.06</v>
          </cell>
        </row>
        <row r="405">
          <cell r="D405" t="str">
            <v>AQUISIÇÃO DO ATERRO (ITEM 3.6.14)</v>
          </cell>
          <cell r="F405">
            <v>120469.77</v>
          </cell>
          <cell r="H405">
            <v>90.9</v>
          </cell>
          <cell r="M405">
            <v>1325.3</v>
          </cell>
        </row>
        <row r="407">
          <cell r="A407" t="str">
            <v>3.6.6</v>
          </cell>
          <cell r="B407" t="str">
            <v>SINAPI DEZEMBRO 2025</v>
          </cell>
          <cell r="C407">
            <v>95876</v>
          </cell>
          <cell r="D407" t="str">
            <v>TRANSPORTE COM CAMINHÃO BASCULANTE DE 14 M³, EM VIA URBANA PAVIMENTADA, DMT ATÉ 30 KM (UNIDADE: M3XKM). AF_07/2020</v>
          </cell>
          <cell r="E407" t="str">
            <v>M3XKM</v>
          </cell>
          <cell r="F407">
            <v>41210.699999999997</v>
          </cell>
        </row>
        <row r="408">
          <cell r="D408" t="str">
            <v>TRANSPORTE DA CARGA</v>
          </cell>
          <cell r="F408">
            <v>41210.699999999997</v>
          </cell>
          <cell r="L408">
            <v>0.1</v>
          </cell>
          <cell r="M408">
            <v>412107.08</v>
          </cell>
        </row>
        <row r="410">
          <cell r="A410" t="str">
            <v>3.6.7</v>
          </cell>
          <cell r="B410" t="str">
            <v>SINAPI DEZEMBRO 2025</v>
          </cell>
          <cell r="C410">
            <v>101169</v>
          </cell>
          <cell r="D410" t="str">
            <v>EXECUÇÃO DE PAVIMENTO EM PARALELEPÍPEDOS, REJUNTAMENTO COM ARGAMASSA TRAÇO 1:3 (CIMENTO E AREIA). AF_05/2020</v>
          </cell>
          <cell r="E410" t="str">
            <v>M2</v>
          </cell>
          <cell r="F410">
            <v>15365.83</v>
          </cell>
        </row>
        <row r="411">
          <cell r="D411" t="str">
            <v>PAVIMENTO EM PEDRA GRANÍTICA</v>
          </cell>
          <cell r="F411">
            <v>15365.83</v>
          </cell>
          <cell r="K411">
            <v>15365.83</v>
          </cell>
        </row>
        <row r="413">
          <cell r="A413" t="str">
            <v>3.6.8</v>
          </cell>
          <cell r="B413" t="str">
            <v>SINAPI DEZEMBRO 2025</v>
          </cell>
          <cell r="C413">
            <v>94281</v>
          </cell>
          <cell r="D413" t="str">
            <v>EXECUÇÃO DE SARJETA DE CONCRETO USINADO, MOLDADA IN LOCO EM TRECHO RETO, 30 CM BASE X 15 CM ALTURA. AF_01/2024</v>
          </cell>
          <cell r="E413" t="str">
            <v>M</v>
          </cell>
          <cell r="F413">
            <v>4609.74</v>
          </cell>
        </row>
        <row r="414">
          <cell r="D414" t="str">
            <v>SARJETA NOS DOIS LADOS DA VIA</v>
          </cell>
          <cell r="F414">
            <v>4609.74</v>
          </cell>
          <cell r="H414">
            <v>2560.9699999999998</v>
          </cell>
          <cell r="J414">
            <v>2</v>
          </cell>
          <cell r="L414">
            <v>0.9</v>
          </cell>
        </row>
        <row r="416">
          <cell r="A416" t="str">
            <v>3.6.9</v>
          </cell>
          <cell r="B416" t="str">
            <v>SINAPI DEZEMBRO 2025</v>
          </cell>
          <cell r="C416">
            <v>94282</v>
          </cell>
          <cell r="D416" t="str">
            <v>EXECUÇÃO DE SARJETA DE CONCRETO USINADO, MOLDADA IN LOCO EM TRECHO CURVO, 30 CM BASE X 15 CM ALTURA. AF_01/2024</v>
          </cell>
          <cell r="E416" t="str">
            <v>M</v>
          </cell>
          <cell r="F416">
            <v>512.19000000000005</v>
          </cell>
        </row>
        <row r="417">
          <cell r="D417" t="str">
            <v>SARJETA NOS DOIS LADOS DA VIA</v>
          </cell>
          <cell r="F417">
            <v>512.19000000000005</v>
          </cell>
          <cell r="H417">
            <v>2560.9699999999998</v>
          </cell>
          <cell r="J417">
            <v>2</v>
          </cell>
          <cell r="L417">
            <v>0.1</v>
          </cell>
        </row>
        <row r="419">
          <cell r="A419" t="str">
            <v>3.6.10</v>
          </cell>
          <cell r="B419" t="str">
            <v>SINAPI DEZEMBRO 2025</v>
          </cell>
          <cell r="C419">
            <v>94273</v>
          </cell>
          <cell r="D419" t="str">
            <v>ASSENTAMENTO DE GUIA (MEIO-FIO) EM TRECHO RETO, CONFECCIONADA EM CONCRETO PRÉ-FABRICADO, DIMENSÕES 100X15X13X30 CM (COMPRIMENTO X BASE INFERIOR X BASE SUPERIOR X ALTURA). AF_01/2024</v>
          </cell>
          <cell r="E419" t="str">
            <v>M</v>
          </cell>
          <cell r="F419">
            <v>6146.32</v>
          </cell>
        </row>
        <row r="420">
          <cell r="D420" t="str">
            <v>MEIO-FIO NOS DOIS LADOS DA VIA</v>
          </cell>
          <cell r="F420">
            <v>4609.74</v>
          </cell>
          <cell r="H420">
            <v>2560.9699999999998</v>
          </cell>
          <cell r="J420">
            <v>2</v>
          </cell>
          <cell r="L420">
            <v>0.9</v>
          </cell>
        </row>
        <row r="421">
          <cell r="D421" t="str">
            <v>CONTENÇÃO DO INTERTRAVADO DA GUIA DE PROTEÇÃO</v>
          </cell>
          <cell r="F421">
            <v>1536.58</v>
          </cell>
          <cell r="H421">
            <v>2560.9699999999998</v>
          </cell>
          <cell r="J421">
            <v>2</v>
          </cell>
          <cell r="L421">
            <v>0.3</v>
          </cell>
        </row>
        <row r="423">
          <cell r="A423" t="str">
            <v>3.6.11</v>
          </cell>
          <cell r="B423" t="str">
            <v>SINAPI DEZEMBRO 2025</v>
          </cell>
          <cell r="C423">
            <v>94274</v>
          </cell>
          <cell r="D423" t="str">
            <v>ASSENTAMENTO DE GUIA (MEIO-FIO) EM TRECHO CURVO, CONFECCIONADA EM CONCRETO PRÉ-FABRICADO, DIMENSÕES 100X15X13X30 CM (COMPRIMENTO X BASE INFERIOR X BASE SUPERIOR X ALTURA). AF_01/2024</v>
          </cell>
          <cell r="E423" t="str">
            <v>M</v>
          </cell>
          <cell r="F423">
            <v>512.19000000000005</v>
          </cell>
        </row>
        <row r="424">
          <cell r="D424" t="str">
            <v>MEIO-FIO NOS DOIS LADOS DA VIA</v>
          </cell>
          <cell r="F424">
            <v>512.19000000000005</v>
          </cell>
          <cell r="H424">
            <v>2560.9699999999998</v>
          </cell>
          <cell r="J424">
            <v>2</v>
          </cell>
          <cell r="L424">
            <v>0.1</v>
          </cell>
        </row>
        <row r="426">
          <cell r="A426" t="str">
            <v>3.6.12</v>
          </cell>
          <cell r="B426" t="str">
            <v>SINAPI DEZEMBRO 2025</v>
          </cell>
          <cell r="C426">
            <v>102498</v>
          </cell>
          <cell r="D426" t="str">
            <v>PINTURA DE MEIO-FIO COM TINTA BRANCA A BASE DE CAL (CAIAÇÃO). AF_05/2021</v>
          </cell>
          <cell r="E426" t="str">
            <v>M</v>
          </cell>
          <cell r="F426">
            <v>5121.93</v>
          </cell>
        </row>
        <row r="427">
          <cell r="D427" t="str">
            <v>MEIO FIO RETO + MEIO FIO CURVO</v>
          </cell>
          <cell r="F427">
            <v>5121.93</v>
          </cell>
          <cell r="H427">
            <v>5121.93</v>
          </cell>
        </row>
        <row r="429">
          <cell r="A429" t="str">
            <v>3.6.13</v>
          </cell>
          <cell r="B429" t="str">
            <v>SICRO OUTUBRO / 2025</v>
          </cell>
          <cell r="C429">
            <v>4915708</v>
          </cell>
          <cell r="D429" t="str">
            <v>LIMPEZA DE SARJETA E MEIO-FIO</v>
          </cell>
          <cell r="E429" t="str">
            <v>M</v>
          </cell>
          <cell r="F429">
            <v>10243.86</v>
          </cell>
        </row>
        <row r="430">
          <cell r="D430" t="str">
            <v>SARJETA</v>
          </cell>
          <cell r="F430">
            <v>5121.93</v>
          </cell>
          <cell r="H430">
            <v>5121.93</v>
          </cell>
        </row>
        <row r="431">
          <cell r="D431" t="str">
            <v>MEIO FIO</v>
          </cell>
          <cell r="F431">
            <v>5121.93</v>
          </cell>
          <cell r="H431">
            <v>5121.93</v>
          </cell>
        </row>
        <row r="433">
          <cell r="A433" t="str">
            <v>3.6.14</v>
          </cell>
          <cell r="B433" t="str">
            <v>COMPOSIÇÃO</v>
          </cell>
          <cell r="C433" t="str">
            <v>CPU 016</v>
          </cell>
          <cell r="D433" t="str">
            <v>AQUISIÇÃO DE MATERIAL DE JAZIDA PARA EXECUÇÃO DA SUB-BASE</v>
          </cell>
          <cell r="E433" t="str">
            <v>M3</v>
          </cell>
          <cell r="F433">
            <v>1325.3</v>
          </cell>
        </row>
        <row r="434">
          <cell r="D434" t="str">
            <v>ATERRO (ITEM 3.6.2)</v>
          </cell>
          <cell r="F434">
            <v>1325.3</v>
          </cell>
          <cell r="M434">
            <v>1325.3</v>
          </cell>
        </row>
        <row r="436">
          <cell r="A436" t="str">
            <v>3.7</v>
          </cell>
          <cell r="B436" t="str">
            <v/>
          </cell>
          <cell r="C436" t="str">
            <v/>
          </cell>
          <cell r="D436" t="str">
            <v>PASSEIO/PROTEÇÃO DE GUIA</v>
          </cell>
          <cell r="E436" t="str">
            <v/>
          </cell>
        </row>
        <row r="437">
          <cell r="A437" t="str">
            <v>3.7.1</v>
          </cell>
          <cell r="B437" t="str">
            <v>SINAPI DEZEMBRO 2025</v>
          </cell>
          <cell r="C437">
            <v>94342</v>
          </cell>
          <cell r="D437" t="str">
            <v>ATERRO MANUAL DE VALAS COM AREIA PARA ATERRO. AF_08/2023</v>
          </cell>
          <cell r="E437" t="str">
            <v>M3</v>
          </cell>
          <cell r="F437">
            <v>1712.51</v>
          </cell>
        </row>
        <row r="438">
          <cell r="D438" t="str">
            <v>ATERRO PARA A BASE DA PROTEÇÃO DE GUIA</v>
          </cell>
          <cell r="F438">
            <v>1677.94</v>
          </cell>
          <cell r="G438">
            <v>1.2</v>
          </cell>
          <cell r="H438">
            <v>2560.9699999999998</v>
          </cell>
          <cell r="I438">
            <v>0.39</v>
          </cell>
          <cell r="J438">
            <v>2</v>
          </cell>
          <cell r="L438">
            <v>0.7</v>
          </cell>
        </row>
        <row r="439">
          <cell r="D439" t="str">
            <v>ATERRO PARA A CONTENÇÃO DO MEIO-FIO</v>
          </cell>
          <cell r="F439">
            <v>34.57</v>
          </cell>
          <cell r="G439">
            <v>0.3</v>
          </cell>
          <cell r="H439">
            <v>2560.9699999999998</v>
          </cell>
          <cell r="I439">
            <v>0.15</v>
          </cell>
          <cell r="J439">
            <v>2</v>
          </cell>
          <cell r="L439">
            <v>0.3</v>
          </cell>
        </row>
        <row r="441">
          <cell r="A441" t="str">
            <v>3.7.2</v>
          </cell>
          <cell r="B441" t="str">
            <v>COMPESA 2024.2</v>
          </cell>
          <cell r="C441" t="str">
            <v>02.05.14U</v>
          </cell>
          <cell r="D441" t="str">
            <v>COMPACTAÇÃO MECÂNICA LEVE EM CAMADAS DE 0,20 M DE ESPESSURA.</v>
          </cell>
          <cell r="E441" t="str">
            <v>M2</v>
          </cell>
          <cell r="F441">
            <v>4302.42</v>
          </cell>
        </row>
        <row r="442">
          <cell r="D442" t="str">
            <v>ATERRO PARA A BASE DA PROTEÇÃO DE GUIA</v>
          </cell>
          <cell r="F442">
            <v>4302.42</v>
          </cell>
          <cell r="G442">
            <v>1.2</v>
          </cell>
          <cell r="H442">
            <v>2560.9699999999998</v>
          </cell>
          <cell r="J442">
            <v>2</v>
          </cell>
          <cell r="L442">
            <v>0.7</v>
          </cell>
        </row>
        <row r="444">
          <cell r="A444" t="str">
            <v>3.7.3</v>
          </cell>
          <cell r="B444" t="str">
            <v>SINAPI DEZEMBRO 2025</v>
          </cell>
          <cell r="C444">
            <v>94968</v>
          </cell>
          <cell r="D444" t="str">
            <v>CONCRETO MAGRO PARA LASTRO, TRAÇO 1:4,5:4,5 (EM MASSA SECA DE CIMENTO/ AREIA MÉDIA/ BRITA 1) - PREPARO MECÂNICO COM BETONEIRA 600 L. AF_05/2021</v>
          </cell>
          <cell r="E444" t="str">
            <v>M3</v>
          </cell>
          <cell r="F444">
            <v>23.04</v>
          </cell>
        </row>
        <row r="445">
          <cell r="D445" t="str">
            <v>LASTRO DO MEIO-FIO DE TRAVAMENTO</v>
          </cell>
          <cell r="F445">
            <v>23.04</v>
          </cell>
          <cell r="G445">
            <v>0.3</v>
          </cell>
          <cell r="H445">
            <v>2560.9699999999998</v>
          </cell>
          <cell r="I445">
            <v>0.05</v>
          </cell>
          <cell r="J445">
            <v>2</v>
          </cell>
          <cell r="L445">
            <v>0.3</v>
          </cell>
        </row>
        <row r="447">
          <cell r="A447" t="str">
            <v>3.7.4</v>
          </cell>
          <cell r="B447" t="str">
            <v>SINAPI DEZEMBRO 2025</v>
          </cell>
          <cell r="C447">
            <v>90099</v>
          </cell>
          <cell r="D447" t="str">
            <v>ESCAVAÇÃO MECANIZADA DE VALA COM PROF. ATÉ 1,5 M (MÉDIA MONTANTE E JUSANTE/UMA COMPOSIÇÃO POR TRECHO), RETROESCAV. (0,26 M3), LARG. MENOR QUE 0,8 M, EM SOLO DE 1A CATEGORIA, EM LOCAIS COM ALTO NÍVEL DE INTERFERÊNCIA. AF_09/2024</v>
          </cell>
          <cell r="E447" t="str">
            <v>M3</v>
          </cell>
          <cell r="F447">
            <v>161.34</v>
          </cell>
        </row>
        <row r="448">
          <cell r="D448" t="str">
            <v>TRAVAMENTO DO MEIO-FIO NO SOLO</v>
          </cell>
          <cell r="F448">
            <v>161.34</v>
          </cell>
          <cell r="G448">
            <v>0.3</v>
          </cell>
          <cell r="H448">
            <v>2560.9699999999998</v>
          </cell>
          <cell r="I448">
            <v>0.15</v>
          </cell>
          <cell r="J448">
            <v>2</v>
          </cell>
          <cell r="L448">
            <v>0.7</v>
          </cell>
        </row>
        <row r="450">
          <cell r="A450" t="str">
            <v>3.7.5</v>
          </cell>
          <cell r="B450" t="str">
            <v>SINAPI DEZEMBRO 2025</v>
          </cell>
          <cell r="C450">
            <v>100975</v>
          </cell>
          <cell r="D450" t="str">
            <v>CARGA, MANOBRA E DESCARGA DE SOLOS E MATERIAIS GRANULARES EM CAMINHÃO BASCULANTE 14 M³ - CARGA COM PÁ CARREGADEIRA (CAÇAMBA DE 1,7 A 2,8 M³ / 128 HP) E DESCARGA LIVRE (UNIDADE: M3). AF_07/2020</v>
          </cell>
          <cell r="E450" t="str">
            <v>M3</v>
          </cell>
          <cell r="F450">
            <v>201.67</v>
          </cell>
          <cell r="J450" t="str">
            <v>EMPOLAMENTO</v>
          </cell>
        </row>
        <row r="451">
          <cell r="D451" t="str">
            <v>MATERIAL ESCAVADO</v>
          </cell>
          <cell r="F451">
            <v>201.67</v>
          </cell>
          <cell r="J451">
            <v>1.25</v>
          </cell>
          <cell r="M451">
            <v>161.34</v>
          </cell>
        </row>
        <row r="453">
          <cell r="A453" t="str">
            <v>3.7.6</v>
          </cell>
          <cell r="B453" t="str">
            <v>SINAPI DEZEMBRO 2025</v>
          </cell>
          <cell r="C453">
            <v>95876</v>
          </cell>
          <cell r="D453" t="str">
            <v>TRANSPORTE COM CAMINHÃO BASCULANTE DE 14 M³, EM VIA URBANA PAVIMENTADA, DMT ATÉ 30 KM (UNIDADE: M3XKM). AF_07/2020</v>
          </cell>
          <cell r="E453" t="str">
            <v>M3XKM</v>
          </cell>
          <cell r="F453">
            <v>3025.05</v>
          </cell>
          <cell r="H453" t="str">
            <v>KM</v>
          </cell>
          <cell r="M453" t="str">
            <v>CARGA</v>
          </cell>
        </row>
        <row r="454">
          <cell r="D454" t="str">
            <v>TRANSPORTE DA CARGA</v>
          </cell>
          <cell r="F454">
            <v>3025.05</v>
          </cell>
          <cell r="H454">
            <v>15</v>
          </cell>
          <cell r="M454">
            <v>201.67</v>
          </cell>
        </row>
        <row r="456">
          <cell r="A456" t="str">
            <v>3.7.7</v>
          </cell>
          <cell r="B456" t="str">
            <v>SINAPI DEZEMBRO 2025</v>
          </cell>
          <cell r="C456">
            <v>93679</v>
          </cell>
          <cell r="D456" t="str">
            <v>EXECUÇÃO DE PASSEIO EM PISO INTERTRAVADO, COM BLOCO RETANGULAR COLORIDO DE 20 X 10 CM, ESPESSURA 6 CM. AF_10/2022</v>
          </cell>
          <cell r="E456" t="str">
            <v>M2</v>
          </cell>
          <cell r="F456">
            <v>4302.42</v>
          </cell>
        </row>
        <row r="457">
          <cell r="D457" t="str">
            <v>PROTEÇÃO DE GUIA</v>
          </cell>
          <cell r="F457">
            <v>4302.42</v>
          </cell>
          <cell r="G457">
            <v>1.2</v>
          </cell>
          <cell r="H457">
            <v>2560.9699999999998</v>
          </cell>
          <cell r="J457">
            <v>2</v>
          </cell>
          <cell r="L457">
            <v>0.7</v>
          </cell>
        </row>
        <row r="459">
          <cell r="A459" t="str">
            <v>3.7.8</v>
          </cell>
          <cell r="B459" t="str">
            <v>SINAPI DEZEMBRO 2025</v>
          </cell>
          <cell r="C459">
            <v>105004</v>
          </cell>
          <cell r="D459" t="str">
            <v>RAMPA DE ACESSIBILIDADE EM CONCRETO MOLDADO IN LOCO, EM CALÇADA NOVA COM LARGURA MENOR À 3,00 M, FCK 25MPA, COM PISO PODOTÁTIL. AF_03/2024</v>
          </cell>
          <cell r="E459" t="str">
            <v>M2</v>
          </cell>
          <cell r="F459">
            <v>663.8</v>
          </cell>
        </row>
        <row r="460">
          <cell r="D460" t="str">
            <v>RAMPA DE ACESSIBILIDADE</v>
          </cell>
          <cell r="F460">
            <v>663.8</v>
          </cell>
          <cell r="G460">
            <v>1.2</v>
          </cell>
          <cell r="H460">
            <v>7.2</v>
          </cell>
          <cell r="J460">
            <v>2.5609700000000002</v>
          </cell>
          <cell r="L460">
            <v>30</v>
          </cell>
        </row>
        <row r="462">
          <cell r="A462" t="str">
            <v>3.8</v>
          </cell>
          <cell r="B462" t="str">
            <v/>
          </cell>
          <cell r="C462" t="str">
            <v/>
          </cell>
          <cell r="D462" t="str">
            <v>DRENAGEM</v>
          </cell>
          <cell r="E462" t="str">
            <v/>
          </cell>
        </row>
        <row r="463">
          <cell r="A463" t="str">
            <v>3.8.1</v>
          </cell>
          <cell r="B463" t="str">
            <v>SINAPI-I DEZEMBRO 2025</v>
          </cell>
          <cell r="C463">
            <v>7761</v>
          </cell>
          <cell r="D463" t="str">
            <v>TUBO DE CONCRETO ARMADO PARA AGUAS PLUVIAIS, CLASSE PA-2, COM ENCAIXE PONTA E BOLSA, DIAMETRO NOMINAL DE 400 MM</v>
          </cell>
          <cell r="E463" t="str">
            <v>M</v>
          </cell>
          <cell r="F463">
            <v>128.04</v>
          </cell>
        </row>
        <row r="464">
          <cell r="D464" t="str">
            <v>TUBO DN 400MM</v>
          </cell>
          <cell r="F464">
            <v>128.04</v>
          </cell>
          <cell r="H464">
            <v>2560.9699999999998</v>
          </cell>
          <cell r="L464">
            <v>0.05</v>
          </cell>
        </row>
        <row r="466">
          <cell r="A466" t="str">
            <v>3.8.2</v>
          </cell>
          <cell r="B466" t="str">
            <v>SINAPI DEZEMBRO 2025</v>
          </cell>
          <cell r="C466">
            <v>92809</v>
          </cell>
          <cell r="D466" t="str">
            <v>ASSENTAMENTO DE TUBO DE CONCRETO PARA REDES COLETORAS DE ÁGUAS PLUVIAIS, DIÂMETRO DE 400 MM, JUNTA RÍGIDA, INSTALADO EM LOCAL COM BAIXO NÍVEL DE INTERFERÊNCIAS (NÃO INCLUI FORNECIMENTO). AF_03/2024</v>
          </cell>
          <cell r="E466" t="str">
            <v>M</v>
          </cell>
          <cell r="F466">
            <v>128.04</v>
          </cell>
        </row>
        <row r="467">
          <cell r="D467" t="str">
            <v>ASSENTAMENTO DO TUBO DN 400MM</v>
          </cell>
          <cell r="F467">
            <v>128.04</v>
          </cell>
          <cell r="H467">
            <v>128.04</v>
          </cell>
        </row>
        <row r="469">
          <cell r="A469" t="str">
            <v>3.8.3</v>
          </cell>
          <cell r="B469" t="str">
            <v>SINAPI-I DEZEMBRO 2025</v>
          </cell>
          <cell r="C469">
            <v>7762</v>
          </cell>
          <cell r="D469" t="str">
            <v>TUBO DE CONCRETO ARMADO PARA AGUAS PLUVIAIS, CLASSE PA-2, COM ENCAIXE PONTA E BOLSA, DIAMETRO NOMINAL DE 600 MM</v>
          </cell>
          <cell r="E469" t="str">
            <v>M</v>
          </cell>
          <cell r="F469">
            <v>128.04</v>
          </cell>
        </row>
        <row r="470">
          <cell r="D470" t="str">
            <v>TUBO DN 600MM</v>
          </cell>
          <cell r="F470">
            <v>128.04</v>
          </cell>
          <cell r="H470">
            <v>2560.9699999999998</v>
          </cell>
          <cell r="L470">
            <v>0.05</v>
          </cell>
        </row>
        <row r="472">
          <cell r="A472" t="str">
            <v>3.8.4</v>
          </cell>
          <cell r="B472" t="str">
            <v>SINAPI DEZEMBRO 2025</v>
          </cell>
          <cell r="C472">
            <v>92811</v>
          </cell>
          <cell r="D472" t="str">
            <v>ASSENTAMENTO DE TUBO DE CONCRETO PARA REDES COLETORAS DE ÁGUAS PLUVIAIS, DIÂMETRO DE 600 MM, JUNTA RÍGIDA, INSTALADO EM LOCAL COM BAIXO NÍVEL DE INTERFERÊNCIAS (NÃO INCLUI FORNECIMENTO). AF_03/2024</v>
          </cell>
          <cell r="E472" t="str">
            <v>M</v>
          </cell>
          <cell r="F472">
            <v>128.04</v>
          </cell>
        </row>
        <row r="473">
          <cell r="D473" t="str">
            <v>ASSENTAMENTO DO TUBO DN 600MM</v>
          </cell>
          <cell r="F473">
            <v>128.04</v>
          </cell>
          <cell r="H473">
            <v>128.04</v>
          </cell>
        </row>
        <row r="475">
          <cell r="A475" t="str">
            <v>3.8.5</v>
          </cell>
          <cell r="B475" t="str">
            <v>SINAPI-I DEZEMBRO 2025</v>
          </cell>
          <cell r="C475">
            <v>12572</v>
          </cell>
          <cell r="D475" t="str">
            <v>TUBO DE CONCRETO ARMADO PARA AGUAS PLUVIAIS, CLASSE PA-3, COM ENCAIXE PONTA E BOLSA, DIAMETRO NOMINAL DE 1000 MM</v>
          </cell>
          <cell r="E475" t="str">
            <v>M</v>
          </cell>
          <cell r="F475">
            <v>128.04</v>
          </cell>
        </row>
        <row r="476">
          <cell r="D476" t="str">
            <v>TUBO DN 1000MM</v>
          </cell>
          <cell r="F476">
            <v>128.04</v>
          </cell>
          <cell r="H476">
            <v>2560.9699999999998</v>
          </cell>
          <cell r="L476">
            <v>0.05</v>
          </cell>
        </row>
        <row r="478">
          <cell r="A478" t="str">
            <v>3.8.6</v>
          </cell>
          <cell r="B478" t="str">
            <v>SINAPI DEZEMBRO 2025</v>
          </cell>
          <cell r="C478">
            <v>92815</v>
          </cell>
          <cell r="D478" t="str">
            <v>ASSENTAMENTO DE TUBO DE CONCRETO PARA REDES COLETORAS DE ÁGUAS PLUVIAIS, DIÂMETRO DE 1000 MM, JUNTA RÍGIDA, INSTALADO EM LOCAL COM BAIXO NÍVEL DE INTERFERÊNCIAS (NÃO INCLUI FORNECIMENTO). AF_03/2024</v>
          </cell>
          <cell r="E478" t="str">
            <v>M</v>
          </cell>
          <cell r="F478">
            <v>128.04</v>
          </cell>
        </row>
        <row r="479">
          <cell r="D479" t="str">
            <v>ASSENTAMENTO DO TUBO DN 1000MM</v>
          </cell>
          <cell r="F479">
            <v>128.04</v>
          </cell>
          <cell r="H479">
            <v>128.04</v>
          </cell>
        </row>
        <row r="481">
          <cell r="A481" t="str">
            <v>3.8.7</v>
          </cell>
          <cell r="B481" t="str">
            <v>SINAPI DEZEMBRO 2025</v>
          </cell>
          <cell r="C481">
            <v>102329</v>
          </cell>
          <cell r="D481" t="str">
            <v>ESCAVAÇÃO MECANIZADA DE VALA COM PROF. MAIOR QUE 1,5 M ATÉ 3,0 M (MÉDIA MONTANTE E JUSANTE/UMA COMPOSIÇÃO POR TRECHO), RETROESCAV. (0,26 M3), LARG. DE 0,8 M A 1,5 M, EM SOLO DE 2A CATEGORIA, EM LOCAIS COM BAIXO NÍVEL DE INTERFERÊNCIA. AF_09/2024</v>
          </cell>
          <cell r="E481" t="str">
            <v>M3</v>
          </cell>
          <cell r="F481">
            <v>345.69</v>
          </cell>
        </row>
        <row r="482">
          <cell r="D482" t="str">
            <v>TUBO DN 400MM</v>
          </cell>
          <cell r="F482">
            <v>53.77</v>
          </cell>
          <cell r="G482">
            <v>0.6</v>
          </cell>
          <cell r="H482">
            <v>128.04</v>
          </cell>
          <cell r="I482">
            <v>0.7</v>
          </cell>
        </row>
        <row r="483">
          <cell r="D483" t="str">
            <v>TUBO DN 600MM</v>
          </cell>
          <cell r="F483">
            <v>92.18</v>
          </cell>
          <cell r="G483">
            <v>0.8</v>
          </cell>
          <cell r="H483">
            <v>128.04</v>
          </cell>
          <cell r="I483">
            <v>0.9</v>
          </cell>
        </row>
        <row r="484">
          <cell r="D484" t="str">
            <v>TUBO DN 1000MM</v>
          </cell>
          <cell r="F484">
            <v>199.74</v>
          </cell>
          <cell r="G484">
            <v>1.2</v>
          </cell>
          <cell r="H484">
            <v>128.04</v>
          </cell>
          <cell r="I484">
            <v>1.3</v>
          </cell>
        </row>
        <row r="486">
          <cell r="A486" t="str">
            <v>3.8.8</v>
          </cell>
          <cell r="B486" t="str">
            <v>SINAPI DEZEMBRO 2025</v>
          </cell>
          <cell r="C486">
            <v>94342</v>
          </cell>
          <cell r="D486" t="str">
            <v>ATERRO MANUAL DE VALAS COM AREIA PARA ATERRO. AF_08/2023</v>
          </cell>
          <cell r="E486" t="str">
            <v>M3</v>
          </cell>
          <cell r="F486">
            <v>192.05</v>
          </cell>
        </row>
        <row r="487">
          <cell r="D487" t="str">
            <v>ESCAVADO</v>
          </cell>
          <cell r="F487">
            <v>345.69</v>
          </cell>
          <cell r="K487" t="str">
            <v>ÁREA DO TUBO</v>
          </cell>
        </row>
        <row r="488">
          <cell r="D488" t="str">
            <v>DESCONTO DO TUBO DN 400MM</v>
          </cell>
          <cell r="F488">
            <v>-16.64</v>
          </cell>
          <cell r="H488">
            <v>128.04</v>
          </cell>
          <cell r="K488">
            <v>0.13</v>
          </cell>
        </row>
        <row r="489">
          <cell r="D489" t="str">
            <v>DESCONTO DO TUBO DN 600MM</v>
          </cell>
          <cell r="F489">
            <v>-35.85</v>
          </cell>
          <cell r="H489">
            <v>128.04</v>
          </cell>
          <cell r="K489">
            <v>0.28000000000000003</v>
          </cell>
        </row>
        <row r="490">
          <cell r="D490" t="str">
            <v>DESCONTO DO TUBO DN 1000MM</v>
          </cell>
          <cell r="F490">
            <v>-101.15</v>
          </cell>
          <cell r="H490">
            <v>128.04</v>
          </cell>
          <cell r="K490">
            <v>0.79</v>
          </cell>
        </row>
        <row r="492">
          <cell r="A492" t="str">
            <v>3.8.9</v>
          </cell>
          <cell r="B492" t="str">
            <v>SINAPI DEZEMBRO 2025</v>
          </cell>
          <cell r="C492">
            <v>100975</v>
          </cell>
          <cell r="D492" t="str">
            <v>CARGA, MANOBRA E DESCARGA DE SOLOS E MATERIAIS GRANULARES EM CAMINHÃO BASCULANTE 14 M³ - CARGA COM PÁ CARREGADEIRA (CAÇAMBA DE 1,7 A 2,8 M³ / 128 HP) E DESCARGA LIVRE (UNIDADE: M3). AF_07/2020</v>
          </cell>
          <cell r="E492" t="str">
            <v>M3</v>
          </cell>
          <cell r="F492">
            <v>432.11</v>
          </cell>
          <cell r="J492" t="str">
            <v>EMPOLAMENTO</v>
          </cell>
        </row>
        <row r="493">
          <cell r="D493" t="str">
            <v>MATERIAL ESCAVADO</v>
          </cell>
          <cell r="F493">
            <v>432.11</v>
          </cell>
          <cell r="J493">
            <v>1.25</v>
          </cell>
          <cell r="M493">
            <v>345.69</v>
          </cell>
        </row>
        <row r="495">
          <cell r="A495" t="str">
            <v>3.8.10</v>
          </cell>
          <cell r="B495" t="str">
            <v>SINAPI DEZEMBRO 2025</v>
          </cell>
          <cell r="C495">
            <v>95876</v>
          </cell>
          <cell r="D495" t="str">
            <v>TRANSPORTE COM CAMINHÃO BASCULANTE DE 14 M³, EM VIA URBANA PAVIMENTADA, DMT ATÉ 30 KM (UNIDADE: M3XKM). AF_07/2020</v>
          </cell>
          <cell r="E495" t="str">
            <v>M3XKM</v>
          </cell>
          <cell r="F495">
            <v>6481.65</v>
          </cell>
          <cell r="H495" t="str">
            <v>KM</v>
          </cell>
          <cell r="M495" t="str">
            <v>CARGA</v>
          </cell>
        </row>
        <row r="496">
          <cell r="D496" t="str">
            <v>TRANSPORTE DA CARGA</v>
          </cell>
          <cell r="F496">
            <v>6481.65</v>
          </cell>
          <cell r="H496">
            <v>15</v>
          </cell>
          <cell r="M496">
            <v>432.11</v>
          </cell>
        </row>
        <row r="498">
          <cell r="A498" t="str">
            <v>3.8.11</v>
          </cell>
          <cell r="B498" t="str">
            <v>SINAPI DEZEMBRO 2025</v>
          </cell>
          <cell r="C498">
            <v>97951</v>
          </cell>
          <cell r="D498" t="str">
            <v>CAIXA PARA BOCA DE LOBO COMBINADA COM GRELHA RETANGULAR, EM ALVENARIA COM TIJOLOS CERÂMICOS MACIÇOS, DIMENSÕES INTERNAS: 1,3X1X1,2 M. AF_12/2020</v>
          </cell>
          <cell r="E498" t="str">
            <v>UN</v>
          </cell>
          <cell r="F498">
            <v>26</v>
          </cell>
        </row>
        <row r="499">
          <cell r="D499" t="str">
            <v>CAIXA PARA A BOCA 1,3 X 1 X 1,2 M</v>
          </cell>
          <cell r="F499">
            <v>26</v>
          </cell>
          <cell r="H499">
            <v>2560.9699999999998</v>
          </cell>
          <cell r="L499">
            <v>0.01</v>
          </cell>
        </row>
        <row r="501">
          <cell r="A501" t="str">
            <v>3.8.12</v>
          </cell>
          <cell r="B501" t="str">
            <v>SICRO OUTUBRO / 2025</v>
          </cell>
          <cell r="C501">
            <v>804121</v>
          </cell>
          <cell r="D501" t="str">
            <v>BOCA DE BSTC D = 1,00 M - ESCONSIDADE 0° - AREIA E BRITA COMERCIAIS - ALAS RETAS</v>
          </cell>
          <cell r="E501" t="str">
            <v>UN</v>
          </cell>
          <cell r="F501">
            <v>26</v>
          </cell>
        </row>
        <row r="502">
          <cell r="D502" t="str">
            <v>BOCA DE BSTC D = 1,00 M</v>
          </cell>
          <cell r="F502">
            <v>26</v>
          </cell>
          <cell r="H502">
            <v>2560.9699999999998</v>
          </cell>
          <cell r="L502">
            <v>0.01</v>
          </cell>
        </row>
        <row r="504">
          <cell r="A504" t="str">
            <v>3.8.13</v>
          </cell>
          <cell r="B504" t="str">
            <v>ORSE NOVEMBRO / 2025</v>
          </cell>
          <cell r="C504">
            <v>10224</v>
          </cell>
          <cell r="D504" t="str">
            <v>CANALETA DE DRENAGEM EM CONCRETO, DIMENSÕES INTERNAS 40 X 50CM, COM TAMPA DE CONCRETO, INCLUSIVE ESCAVAÇÃO MANUAL</v>
          </cell>
          <cell r="E504" t="str">
            <v>M</v>
          </cell>
          <cell r="F504">
            <v>128.04</v>
          </cell>
        </row>
        <row r="505">
          <cell r="D505" t="str">
            <v>CANALETA</v>
          </cell>
          <cell r="F505">
            <v>128.04</v>
          </cell>
          <cell r="H505">
            <v>2560.9699999999998</v>
          </cell>
          <cell r="L505">
            <v>0.05</v>
          </cell>
        </row>
        <row r="507">
          <cell r="A507" t="str">
            <v>3.8.14</v>
          </cell>
          <cell r="B507" t="str">
            <v>SINAPI DEZEMBRO 2025</v>
          </cell>
          <cell r="C507">
            <v>89512</v>
          </cell>
          <cell r="D507" t="str">
            <v>TUBO PVC, SÉRIE R, ÁGUA PLUVIAL, DN 100 MM, FORNECIDO E INSTALADO EM RAMAL DE ENCAMINHAMENTO. AF_06/2022</v>
          </cell>
          <cell r="E507" t="str">
            <v>M</v>
          </cell>
          <cell r="F507">
            <v>256.08999999999997</v>
          </cell>
        </row>
        <row r="508">
          <cell r="D508" t="str">
            <v>RECUPERAÇÃO DE TUBULAÇÃO DANIFICADA</v>
          </cell>
          <cell r="F508">
            <v>256.08999999999997</v>
          </cell>
          <cell r="H508">
            <v>2560.9699999999998</v>
          </cell>
          <cell r="J508">
            <v>2</v>
          </cell>
          <cell r="L508">
            <v>0.05</v>
          </cell>
        </row>
        <row r="510">
          <cell r="A510" t="str">
            <v>3.8.15</v>
          </cell>
          <cell r="B510" t="str">
            <v>SINAPI DEZEMBRO 2025</v>
          </cell>
          <cell r="C510">
            <v>104166</v>
          </cell>
          <cell r="D510" t="str">
            <v>TUBO PVC, SÉRIE R, ÁGUA PLUVIAL, DN 150 MM, FORNECIDO E INSTALADO EM RAMAL DE ENCAMINHAMENTO. AF_06/2022</v>
          </cell>
          <cell r="E510" t="str">
            <v>M</v>
          </cell>
          <cell r="F510">
            <v>153.65</v>
          </cell>
        </row>
        <row r="511">
          <cell r="D511" t="str">
            <v>RECUPERAÇÃO DE TUBULAÇÃO DANIFICADA</v>
          </cell>
          <cell r="F511">
            <v>153.65</v>
          </cell>
          <cell r="H511">
            <v>2560.9699999999998</v>
          </cell>
          <cell r="J511">
            <v>2</v>
          </cell>
          <cell r="L511">
            <v>0.03</v>
          </cell>
        </row>
        <row r="513">
          <cell r="A513" t="str">
            <v>3.8.16</v>
          </cell>
          <cell r="B513" t="str">
            <v>SINAPI DEZEMBRO 2025</v>
          </cell>
          <cell r="C513">
            <v>99251</v>
          </cell>
          <cell r="D513" t="str">
            <v>CAIXA ENTERRADA HIDRÁULICA RETANGULAR EM ALVENARIA COM TIJOLOS CERÂMICOS MACIÇOS, DIMENSÕES INTERNAS: 0,4X0,4X0,4 M PARA REDE DE DRENAGEM. AF_12/2020</v>
          </cell>
          <cell r="E513" t="str">
            <v>UN</v>
          </cell>
          <cell r="F513">
            <v>68</v>
          </cell>
        </row>
        <row r="514">
          <cell r="D514" t="str">
            <v>CAIXA DE PASSAGEM</v>
          </cell>
          <cell r="F514">
            <v>68</v>
          </cell>
          <cell r="J514">
            <v>68</v>
          </cell>
        </row>
        <row r="516">
          <cell r="A516" t="str">
            <v>3.9</v>
          </cell>
          <cell r="B516" t="str">
            <v/>
          </cell>
          <cell r="C516" t="str">
            <v/>
          </cell>
          <cell r="D516" t="str">
            <v>SINALIZAÇÃO VIÁRIA VERTICAL</v>
          </cell>
          <cell r="E516" t="str">
            <v/>
          </cell>
        </row>
        <row r="517">
          <cell r="A517" t="str">
            <v>3.9.1</v>
          </cell>
          <cell r="B517" t="str">
            <v>SICRO OUTUBRO / 2025</v>
          </cell>
          <cell r="C517">
            <v>5213444</v>
          </cell>
          <cell r="D517" t="str">
            <v>PLACA DE REGULAMENTAÇÃO EM AÇO, R1 LADO 0,248 M - PELÍCULA RETRORREFLETIVA TIPO I + SI - FORNECIMENTO E IMPLANTAÇÃO</v>
          </cell>
          <cell r="E517" t="str">
            <v>UN</v>
          </cell>
          <cell r="F517">
            <v>45</v>
          </cell>
        </row>
        <row r="518">
          <cell r="D518" t="str">
            <v>PLACA R1</v>
          </cell>
          <cell r="F518">
            <v>45</v>
          </cell>
          <cell r="J518">
            <v>15</v>
          </cell>
          <cell r="L518">
            <v>3</v>
          </cell>
        </row>
        <row r="520">
          <cell r="A520" t="str">
            <v>3.9.2</v>
          </cell>
          <cell r="B520" t="str">
            <v>SICRO OUTUBRO / 2025</v>
          </cell>
          <cell r="C520">
            <v>5213855</v>
          </cell>
          <cell r="D520" t="str">
            <v>SUPORTE METÁLICO GALVANIZADO PARA PLACA DE REGULAMENTAÇÃO - R1 - LADO DE 0,248 M - FORNECIMENTO E IMPLANTAÇÃO</v>
          </cell>
          <cell r="E520" t="str">
            <v>UN</v>
          </cell>
          <cell r="F520">
            <v>45</v>
          </cell>
        </row>
        <row r="521">
          <cell r="D521" t="str">
            <v>PLACA R1</v>
          </cell>
          <cell r="F521">
            <v>45</v>
          </cell>
          <cell r="J521">
            <v>45</v>
          </cell>
        </row>
        <row r="523">
          <cell r="A523" t="str">
            <v>3.9.3</v>
          </cell>
          <cell r="B523" t="str">
            <v>SICRO OUTUBRO / 2025</v>
          </cell>
          <cell r="C523">
            <v>5213464</v>
          </cell>
          <cell r="D523" t="str">
            <v>PLACA DE ADVERTÊNCIA EM AÇO, LADO DE 0,60 M - PELÍCULA RETRORREFLETIVA TIPO I + SI - FORNECIMENTO E IMPLANTAÇÃO</v>
          </cell>
          <cell r="E523" t="str">
            <v>UN</v>
          </cell>
          <cell r="F523">
            <v>18</v>
          </cell>
        </row>
        <row r="524">
          <cell r="D524" t="str">
            <v>PLACA DE ADVERTÊNCIA</v>
          </cell>
          <cell r="F524">
            <v>18</v>
          </cell>
          <cell r="J524">
            <v>6</v>
          </cell>
          <cell r="L524">
            <v>3</v>
          </cell>
        </row>
        <row r="526">
          <cell r="A526" t="str">
            <v>3.9.4</v>
          </cell>
          <cell r="B526" t="str">
            <v>SICRO OUTUBRO / 2025</v>
          </cell>
          <cell r="C526">
            <v>5213863</v>
          </cell>
          <cell r="D526" t="str">
            <v>SUPORTE METÁLICO GALVANIZADO PARA PLACA DE ADVERTÊNCIA OU REGULAMENTAÇÃO - LADO OU DIÂMETRO DE 0,60 M - FORNECIMENTO E IMPLANTAÇÃO</v>
          </cell>
          <cell r="E526" t="str">
            <v>UN</v>
          </cell>
          <cell r="F526">
            <v>63</v>
          </cell>
        </row>
        <row r="527">
          <cell r="D527" t="str">
            <v>PLACA DE ADVERTÊNCIA</v>
          </cell>
          <cell r="F527">
            <v>18</v>
          </cell>
          <cell r="J527">
            <v>18</v>
          </cell>
        </row>
        <row r="528">
          <cell r="D528" t="str">
            <v>PLACA DE REGULAMENTAÇÃO</v>
          </cell>
          <cell r="F528">
            <v>45</v>
          </cell>
          <cell r="J528">
            <v>45</v>
          </cell>
        </row>
        <row r="530">
          <cell r="A530" t="str">
            <v>3.9.5</v>
          </cell>
          <cell r="B530" t="str">
            <v>SICRO OUTUBRO / 2025</v>
          </cell>
          <cell r="C530">
            <v>5213440</v>
          </cell>
          <cell r="D530" t="str">
            <v>PLACA DE REGULAMENTAÇÃO EM AÇO D = 0,60 M - PELÍCULA RETRORREFLETIVA TIPO I + SI - FORNECIMENTO E IMPLANTAÇÃO</v>
          </cell>
          <cell r="E530" t="str">
            <v>UN</v>
          </cell>
          <cell r="F530">
            <v>45</v>
          </cell>
        </row>
        <row r="531">
          <cell r="D531" t="str">
            <v>PLACA DE REGULAMENTAÇÃO</v>
          </cell>
          <cell r="F531">
            <v>45</v>
          </cell>
          <cell r="J531">
            <v>15</v>
          </cell>
          <cell r="L531">
            <v>3</v>
          </cell>
        </row>
        <row r="533">
          <cell r="A533" t="str">
            <v>3.9.6</v>
          </cell>
          <cell r="B533" t="str">
            <v>SICRO OUTUBRO / 2025</v>
          </cell>
          <cell r="C533">
            <v>5213448</v>
          </cell>
          <cell r="D533" t="str">
            <v>PLACA DE REGULAMENTAÇÃO EM AÇO, R2 LADO 0,60 M - PELÍCULA RETRORREFLETIVA TIPO I + SI - FORNECIMENTO E IMPLANTAÇÃO</v>
          </cell>
          <cell r="E533" t="str">
            <v>UN</v>
          </cell>
          <cell r="F533">
            <v>6</v>
          </cell>
        </row>
        <row r="534">
          <cell r="D534" t="str">
            <v>PLACA R2</v>
          </cell>
          <cell r="F534">
            <v>6</v>
          </cell>
          <cell r="J534">
            <v>2</v>
          </cell>
          <cell r="L534">
            <v>3</v>
          </cell>
        </row>
        <row r="536">
          <cell r="A536" t="str">
            <v>3.9.7</v>
          </cell>
          <cell r="B536" t="str">
            <v>SICRO OUTUBRO / 2025</v>
          </cell>
          <cell r="C536">
            <v>5213859</v>
          </cell>
          <cell r="D536" t="str">
            <v>SUPORTE METÁLICO GALVANIZADO PARA PLACA DE REGULAMENTAÇÃO - R2 - LADO DE 0,60 M - FORNECIMENTO E IMPLANTAÇÃO</v>
          </cell>
          <cell r="E536" t="str">
            <v>UN</v>
          </cell>
          <cell r="F536">
            <v>6</v>
          </cell>
        </row>
        <row r="537">
          <cell r="D537" t="str">
            <v>PLACA R2</v>
          </cell>
          <cell r="F537">
            <v>6</v>
          </cell>
          <cell r="J537">
            <v>6</v>
          </cell>
        </row>
        <row r="539">
          <cell r="A539" t="str">
            <v>3.9.8</v>
          </cell>
          <cell r="B539" t="str">
            <v>COMPOSIÇÃO</v>
          </cell>
          <cell r="C539" t="str">
            <v>CPU 006</v>
          </cell>
          <cell r="D539" t="str">
            <v>COLOCAÇÃO DE PLACA DE IDENTIFICAÇÃO DE RUAS, TIPO TOTEM, COMPOSTO POR TUBO DE AÇO GALVANIZADO COM DIÂMETRO 2"E H= 2,50M COM 3 PLACAS EM CHAPA DE AÇO, SENDO DUAS  COM DIMENSÕES  DE 45,00 X 20,00CM E UMA COM DIMENSÃO DE 45,00 X 45,00</v>
          </cell>
          <cell r="E539" t="str">
            <v>UN</v>
          </cell>
          <cell r="F539">
            <v>14</v>
          </cell>
        </row>
        <row r="540">
          <cell r="D540" t="str">
            <v>PLACA DE IDENTIFICAÇÃO DE RUA</v>
          </cell>
          <cell r="F540">
            <v>14</v>
          </cell>
          <cell r="J540">
            <v>34.15</v>
          </cell>
          <cell r="L540">
            <v>0.4</v>
          </cell>
        </row>
        <row r="542">
          <cell r="A542" t="str">
            <v>3.9.9</v>
          </cell>
          <cell r="B542" t="str">
            <v>COMPOSIÇÃO</v>
          </cell>
          <cell r="C542" t="str">
            <v>CPU 007</v>
          </cell>
          <cell r="D542" t="str">
            <v>COLOCAÇÃO DE PLACA DE IDENTIFICAÇÃO DE RUAS, TIPO TOTEM, COMPOSTO POR TUBO DE AÇO GALVANIZADO COM DIÂMETRO 2"E H= 2,50M COM 2 PLACAS EM CHAPA DE AÇO, SENDO UMA  COM DIMENSÕES  DE 45,00 X 20,00CM E UMA COM DIMENSÃO DE 45,00 X 45,00</v>
          </cell>
          <cell r="E542" t="str">
            <v>UN</v>
          </cell>
          <cell r="F542">
            <v>20</v>
          </cell>
        </row>
        <row r="543">
          <cell r="D543" t="str">
            <v>PLACA DE IDENTIFICAÇÃO DE RUA</v>
          </cell>
          <cell r="F543">
            <v>20</v>
          </cell>
          <cell r="J543">
            <v>34.15</v>
          </cell>
          <cell r="L543">
            <v>0.6</v>
          </cell>
        </row>
        <row r="545">
          <cell r="A545" t="str">
            <v>3.10</v>
          </cell>
          <cell r="B545" t="str">
            <v/>
          </cell>
          <cell r="C545" t="str">
            <v/>
          </cell>
          <cell r="D545" t="str">
            <v>SERVIÇOS COMPLEMENTARES E SINALIZAÇÃO DE OBRA</v>
          </cell>
          <cell r="E545" t="str">
            <v/>
          </cell>
        </row>
        <row r="546">
          <cell r="A546" t="str">
            <v>3.10.1</v>
          </cell>
          <cell r="B546" t="str">
            <v>SINAPI-I DEZEMBRO 2025</v>
          </cell>
          <cell r="C546">
            <v>10848</v>
          </cell>
          <cell r="D546" t="str">
            <v>PLACA DE INAUGURACAO METALICA, *40* CM X *60* CM</v>
          </cell>
          <cell r="E546" t="str">
            <v>UN</v>
          </cell>
          <cell r="F546">
            <v>26</v>
          </cell>
        </row>
        <row r="547">
          <cell r="D547" t="str">
            <v>PLACA DE INAUGURAÇÃO</v>
          </cell>
          <cell r="F547">
            <v>26</v>
          </cell>
          <cell r="J547">
            <v>26</v>
          </cell>
        </row>
        <row r="549">
          <cell r="A549" t="str">
            <v>3.10.2</v>
          </cell>
          <cell r="B549" t="str">
            <v>SICRO OUTUBRO / 2025</v>
          </cell>
          <cell r="C549">
            <v>5213834</v>
          </cell>
          <cell r="D549" t="str">
            <v>BARREIRA PLÁSTICA PARA CANALIZAÇÃO DE TRÂNSITO - 60 X 45 X 60 CM - UTILIZAÇÃO DE 600 CICLOS - FORNECIMENTO, 01 IMPLANTAÇÃO E 01 RETIRADA DIÁRIA</v>
          </cell>
          <cell r="E549" t="str">
            <v>UN.DIA</v>
          </cell>
          <cell r="F549">
            <v>968</v>
          </cell>
          <cell r="H549" t="str">
            <v>MESES</v>
          </cell>
          <cell r="I549" t="str">
            <v>DIA</v>
          </cell>
          <cell r="J549" t="str">
            <v>QTDE</v>
          </cell>
          <cell r="L549" t="str">
            <v>INCIDÊNCIA</v>
          </cell>
        </row>
        <row r="550">
          <cell r="D550" t="str">
            <v>SINALIZAÇÃO DE OBRA</v>
          </cell>
          <cell r="F550">
            <v>968</v>
          </cell>
          <cell r="H550">
            <v>11</v>
          </cell>
          <cell r="I550">
            <v>22</v>
          </cell>
          <cell r="J550">
            <v>8</v>
          </cell>
          <cell r="L550">
            <v>0.5</v>
          </cell>
        </row>
        <row r="552">
          <cell r="A552" t="str">
            <v>3.10.3</v>
          </cell>
          <cell r="B552" t="str">
            <v>SICRO OUTUBRO / 2025</v>
          </cell>
          <cell r="C552">
            <v>5213838</v>
          </cell>
          <cell r="D552" t="str">
            <v>CILINDRO CANALIZADOR DE TRÁFEGO COM BASE QUADRADA DE 111 X 56 X 56 CM - UTILIZAÇÃO DE 600 CICLOS - FORNECIMENTO, 01 IMPLANTAÇÃO E 01 RETIRADA DIÁRIA</v>
          </cell>
          <cell r="E552" t="str">
            <v>UN.DIA</v>
          </cell>
          <cell r="F552">
            <v>968</v>
          </cell>
          <cell r="H552" t="str">
            <v>MESES</v>
          </cell>
          <cell r="I552" t="str">
            <v>DIA</v>
          </cell>
          <cell r="J552" t="str">
            <v>QTDE</v>
          </cell>
          <cell r="L552" t="str">
            <v>INCIDÊNCIA</v>
          </cell>
        </row>
        <row r="553">
          <cell r="D553" t="str">
            <v>SINALIZAÇÃO DE OBRA</v>
          </cell>
          <cell r="F553">
            <v>968</v>
          </cell>
          <cell r="H553">
            <v>11</v>
          </cell>
          <cell r="I553">
            <v>22</v>
          </cell>
          <cell r="J553">
            <v>8</v>
          </cell>
          <cell r="L553">
            <v>0.5</v>
          </cell>
        </row>
        <row r="555">
          <cell r="A555" t="str">
            <v>3.10.4</v>
          </cell>
          <cell r="B555" t="str">
            <v>SINAPI DEZEMBRO 2025</v>
          </cell>
          <cell r="C555">
            <v>104790</v>
          </cell>
          <cell r="D555" t="str">
            <v>DEMOLIÇÃO DE PISO DE CONCRETO SIMPLES, DE FORMA MECANIZADA COM MARTELETE, SEM REAPROVEITAMENTO. AF_09/2023</v>
          </cell>
          <cell r="E555" t="str">
            <v>M3</v>
          </cell>
          <cell r="F555">
            <v>12.01</v>
          </cell>
        </row>
        <row r="556">
          <cell r="D556" t="str">
            <v>DEMOLIÇÃO</v>
          </cell>
          <cell r="F556">
            <v>12.01</v>
          </cell>
          <cell r="M556">
            <v>12.01</v>
          </cell>
        </row>
        <row r="558">
          <cell r="A558" t="str">
            <v>3.10.5</v>
          </cell>
          <cell r="B558" t="str">
            <v>SICRO OUTUBRO / 2025</v>
          </cell>
          <cell r="C558">
            <v>5219544</v>
          </cell>
          <cell r="D558" t="str">
            <v>CAVALETE EM PERFIL METÁLICO PARA PLACA DE SINALIZAÇÃO - 1,00 M X 1,00 M - CONFECÇÃO</v>
          </cell>
          <cell r="E558" t="str">
            <v>UN</v>
          </cell>
          <cell r="F558">
            <v>36</v>
          </cell>
          <cell r="I558" t="str">
            <v>QTDE DE VIAS</v>
          </cell>
          <cell r="J558" t="str">
            <v>QTDE</v>
          </cell>
        </row>
        <row r="559">
          <cell r="D559" t="str">
            <v>SINALIZAÇÃO DE OBRA</v>
          </cell>
          <cell r="F559">
            <v>36</v>
          </cell>
          <cell r="I559">
            <v>9</v>
          </cell>
          <cell r="J559">
            <v>4</v>
          </cell>
        </row>
        <row r="561">
          <cell r="A561" t="str">
            <v>3.10.6</v>
          </cell>
          <cell r="B561" t="str">
            <v>SICRO OUTUBRO / 2025</v>
          </cell>
          <cell r="C561">
            <v>5213417</v>
          </cell>
          <cell r="D561" t="str">
            <v>PLACA EM AÇO Nº 16 GALVANIZADO COM PELÍCULA RETRORREFLETIVA TIPO I + III - CONFECÇÃO</v>
          </cell>
          <cell r="E561" t="str">
            <v>M²</v>
          </cell>
          <cell r="F561">
            <v>28.8</v>
          </cell>
          <cell r="H561" t="str">
            <v>COMPR.</v>
          </cell>
          <cell r="I561" t="str">
            <v>ALTURA</v>
          </cell>
          <cell r="J561" t="str">
            <v>CAVALETE</v>
          </cell>
        </row>
        <row r="562">
          <cell r="D562" t="str">
            <v>SINALIZAÇÃO DE OBRA</v>
          </cell>
          <cell r="F562">
            <v>28.8</v>
          </cell>
          <cell r="H562">
            <v>1</v>
          </cell>
          <cell r="I562">
            <v>0.8</v>
          </cell>
          <cell r="J562">
            <v>36</v>
          </cell>
        </row>
        <row r="564">
          <cell r="A564" t="str">
            <v>3.10.7</v>
          </cell>
          <cell r="B564" t="str">
            <v>SICRO OUTUBRO / 2025</v>
          </cell>
          <cell r="C564">
            <v>5502972</v>
          </cell>
          <cell r="D564" t="str">
            <v>ESCAVAÇÃO DE VALA EM MATERIAL DE 3ª CATEGORIA - RESISTÊNCIA À COMPRESSÃO ACIMA DE 110 MPA - COM ESCAVADEIRA E ROMPEDOR HIDRÁULICO 1.700 KG</v>
          </cell>
          <cell r="E564" t="str">
            <v>M³</v>
          </cell>
          <cell r="F564">
            <v>15.37</v>
          </cell>
        </row>
        <row r="565">
          <cell r="D565" t="str">
            <v>ESCAVAÇÃO DE MATERIAL (3ª CATEGORIA)</v>
          </cell>
          <cell r="F565">
            <v>15.37</v>
          </cell>
          <cell r="M565">
            <v>15.37</v>
          </cell>
        </row>
        <row r="567">
          <cell r="A567" t="str">
            <v>3.10.8</v>
          </cell>
          <cell r="B567" t="str">
            <v>SINAPI DEZEMBRO 2025</v>
          </cell>
          <cell r="C567">
            <v>103310</v>
          </cell>
          <cell r="D567" t="str">
            <v>INSTALAÇÃO DE LIXEIRA METÁLICA DUPLA, CAPACIDADE DE 60 L, EM TUBO DE AÇO CARBONO E CESTOS EM CHAPA DE AÇO COM PINTURA ELETROSTÁTICA, SOBRE SOLO. AF_11/2021</v>
          </cell>
          <cell r="E567" t="str">
            <v>UN</v>
          </cell>
          <cell r="F567">
            <v>54</v>
          </cell>
          <cell r="I567" t="str">
            <v>QTDE DE VIAS</v>
          </cell>
          <cell r="J567" t="str">
            <v>QTDE</v>
          </cell>
        </row>
        <row r="568">
          <cell r="D568" t="str">
            <v>LIXEIRA</v>
          </cell>
          <cell r="F568">
            <v>54</v>
          </cell>
          <cell r="I568">
            <v>9</v>
          </cell>
          <cell r="J568">
            <v>6</v>
          </cell>
        </row>
        <row r="570">
          <cell r="A570" t="str">
            <v>3.10.9</v>
          </cell>
          <cell r="B570" t="str">
            <v>SICRO OUTUBRO / 2025</v>
          </cell>
          <cell r="C570">
            <v>5213850</v>
          </cell>
          <cell r="D570" t="str">
            <v>OPERAÇÃO DE SINALIZAÇÃO POR BANDEIROLA DE TECIDO OU COM PLACA METÁLICA</v>
          </cell>
          <cell r="E570" t="str">
            <v>H</v>
          </cell>
          <cell r="F570">
            <v>1408</v>
          </cell>
        </row>
        <row r="571">
          <cell r="D571" t="str">
            <v>SINALIZAÇÃO DE OBRA</v>
          </cell>
          <cell r="F571">
            <v>1408</v>
          </cell>
          <cell r="J571">
            <v>1408</v>
          </cell>
        </row>
        <row r="573">
          <cell r="A573" t="str">
            <v>3.10.10</v>
          </cell>
          <cell r="B573" t="str">
            <v>SICRO OUTUBRO / 2025</v>
          </cell>
          <cell r="C573">
            <v>5213835</v>
          </cell>
          <cell r="D573" t="str">
            <v>CONE PLÁSTICO PARA CANALIZAÇÃO DE TRÂNSITO - UTILIZAÇÃO DE 150 CICLOS - FORNECIMENTO, 01 IMPLANTAÇÃO E 01 RETIRADA DIÁRIA</v>
          </cell>
          <cell r="E573" t="str">
            <v>UN.DIA</v>
          </cell>
          <cell r="F573">
            <v>660</v>
          </cell>
          <cell r="I573" t="str">
            <v>DIA</v>
          </cell>
          <cell r="J573" t="str">
            <v>QTDE</v>
          </cell>
        </row>
        <row r="574">
          <cell r="D574" t="str">
            <v>SINALIZAÇÃO DE OBRA</v>
          </cell>
          <cell r="F574">
            <v>660</v>
          </cell>
          <cell r="I574">
            <v>22</v>
          </cell>
          <cell r="J574">
            <v>30</v>
          </cell>
        </row>
        <row r="576">
          <cell r="A576" t="str">
            <v>3.10.11</v>
          </cell>
          <cell r="B576" t="str">
            <v>SICRO OUTUBRO / 2025</v>
          </cell>
          <cell r="C576">
            <v>5212557</v>
          </cell>
          <cell r="D576" t="str">
            <v>PLACA DE REGULAMENTAÇÃO PARA SINALIZAÇÃO DE OBRAS MONTADA EM SUPORTE METÁLICO MÓVEL - D = 1,00 M - UTILIZAÇÃO DE 600 CICLOS - FORNECIMENTO, 01 IMPLANTAÇÃO E 01 RETIRADA DIÁRIA</v>
          </cell>
          <cell r="E576" t="str">
            <v>UN.DIA</v>
          </cell>
          <cell r="F576">
            <v>145</v>
          </cell>
          <cell r="H576" t="str">
            <v>MESES</v>
          </cell>
          <cell r="I576" t="str">
            <v>DIA</v>
          </cell>
          <cell r="J576" t="str">
            <v>QTDE</v>
          </cell>
          <cell r="L576" t="str">
            <v>INCIDÊNCIA</v>
          </cell>
        </row>
        <row r="577">
          <cell r="D577" t="str">
            <v>SINALIZAÇÃO DE OBRA</v>
          </cell>
          <cell r="F577">
            <v>145</v>
          </cell>
          <cell r="H577">
            <v>11</v>
          </cell>
          <cell r="I577">
            <v>22</v>
          </cell>
          <cell r="J577">
            <v>2</v>
          </cell>
          <cell r="L577">
            <v>0.3</v>
          </cell>
        </row>
        <row r="579">
          <cell r="A579" t="str">
            <v>3.10.12</v>
          </cell>
          <cell r="B579" t="str">
            <v>SICRO OUTUBRO / 2025</v>
          </cell>
          <cell r="C579">
            <v>5212560</v>
          </cell>
          <cell r="D579" t="str">
            <v>PLACA DE ADVERTÊNCIA PARA SINALIZAÇÃO DE OBRAS MONTADA EM SUPORTE METÁLICO MÓVEL, LADO 1,00 M - UTILIZAÇÃO DE 600 CICLOS - FORNECIMENTO, 01 IMPLANTAÇÃO E 01 RETIRADA DIÁRIA</v>
          </cell>
          <cell r="E579" t="str">
            <v>UN.DIA</v>
          </cell>
          <cell r="F579">
            <v>363</v>
          </cell>
          <cell r="H579" t="str">
            <v>MESES</v>
          </cell>
          <cell r="I579" t="str">
            <v>DIA</v>
          </cell>
          <cell r="J579" t="str">
            <v>QTDE</v>
          </cell>
          <cell r="L579" t="str">
            <v>INCIDÊNCIA</v>
          </cell>
        </row>
        <row r="580">
          <cell r="D580" t="str">
            <v>SINALIZAÇÃO DE OBRA</v>
          </cell>
          <cell r="F580">
            <v>363</v>
          </cell>
          <cell r="H580">
            <v>11</v>
          </cell>
          <cell r="I580">
            <v>22</v>
          </cell>
          <cell r="J580">
            <v>5</v>
          </cell>
          <cell r="L580">
            <v>0.3</v>
          </cell>
        </row>
        <row r="582">
          <cell r="A582" t="str">
            <v>4.</v>
          </cell>
          <cell r="B582" t="str">
            <v/>
          </cell>
          <cell r="C582" t="str">
            <v/>
          </cell>
          <cell r="D582" t="str">
            <v>EXECUÇÃO DE SERVIÇOS DE ENGENHARIA PARA PAVIMENTAÇÃO DE VIA EM BLOCO DE CONCRETO INTERTRAVADO</v>
          </cell>
          <cell r="E582" t="str">
            <v/>
          </cell>
        </row>
        <row r="583">
          <cell r="A583" t="str">
            <v>4.1</v>
          </cell>
          <cell r="B583" t="str">
            <v/>
          </cell>
          <cell r="C583" t="str">
            <v/>
          </cell>
          <cell r="D583" t="str">
            <v>ADMINISTRAÇÃO LOCAL</v>
          </cell>
          <cell r="E583" t="str">
            <v/>
          </cell>
        </row>
        <row r="584">
          <cell r="A584" t="str">
            <v>4.1.1</v>
          </cell>
          <cell r="B584" t="str">
            <v>COMPOSIÇÃO</v>
          </cell>
          <cell r="C584" t="str">
            <v>CPU 011</v>
          </cell>
          <cell r="D584" t="str">
            <v>ADMINISTRAÇÃO LOCAL PARA PAVIMENTAÇÃO EM INTERTRAVADO (12 MESES)</v>
          </cell>
          <cell r="E584" t="str">
            <v>UN</v>
          </cell>
          <cell r="F584">
            <v>1</v>
          </cell>
        </row>
        <row r="585">
          <cell r="D585" t="str">
            <v>ADMINISTRAÇÃO LOCAL</v>
          </cell>
          <cell r="F585">
            <v>1</v>
          </cell>
          <cell r="J585">
            <v>1</v>
          </cell>
        </row>
        <row r="587">
          <cell r="A587" t="str">
            <v>4.2</v>
          </cell>
          <cell r="B587" t="str">
            <v/>
          </cell>
          <cell r="C587" t="str">
            <v/>
          </cell>
          <cell r="D587" t="str">
            <v>SERVIÇOS PRELIMINARES</v>
          </cell>
          <cell r="E587" t="str">
            <v/>
          </cell>
        </row>
        <row r="588">
          <cell r="A588" t="str">
            <v>4.2.1</v>
          </cell>
          <cell r="B588" t="str">
            <v>SINAPI DEZEMBRO 2025</v>
          </cell>
          <cell r="C588">
            <v>103689</v>
          </cell>
          <cell r="D588" t="str">
            <v>FORNECIMENTO E INSTALAÇÃO DE PLACA DE OBRA COM CHAPA GALVANIZADA E ESTRUTURA DE MADEIRA. AF_03/2022_PS</v>
          </cell>
          <cell r="E588" t="str">
            <v>M2</v>
          </cell>
          <cell r="F588">
            <v>547.55999999999995</v>
          </cell>
        </row>
        <row r="589">
          <cell r="D589" t="str">
            <v>MODELO 01</v>
          </cell>
          <cell r="F589">
            <v>168.48</v>
          </cell>
          <cell r="H589">
            <v>3.6</v>
          </cell>
          <cell r="I589">
            <v>1.8</v>
          </cell>
          <cell r="J589">
            <v>26</v>
          </cell>
        </row>
        <row r="590">
          <cell r="D590" t="str">
            <v>MODELO 02</v>
          </cell>
          <cell r="F590">
            <v>379.08</v>
          </cell>
          <cell r="H590">
            <v>5.4</v>
          </cell>
          <cell r="I590">
            <v>2.7</v>
          </cell>
          <cell r="J590">
            <v>26</v>
          </cell>
        </row>
        <row r="592">
          <cell r="A592" t="str">
            <v>4.2.2</v>
          </cell>
          <cell r="B592" t="str">
            <v>COMPESA 2024.2</v>
          </cell>
          <cell r="C592" t="str">
            <v>01.08.42U</v>
          </cell>
          <cell r="D592" t="str">
            <v>CANTEIRO ITINERANTE COMPOSTO DE TOLDO, CONJUNTO DE MESA E CADEIRAS E BANHEIRO QUÍMICO COM LIMPEZA DIÁRIA INCLUSO COLETA E DESTINAÇÃO FINAL DE EFLUENTES</v>
          </cell>
          <cell r="E592" t="str">
            <v>MÊS</v>
          </cell>
          <cell r="F592">
            <v>22</v>
          </cell>
          <cell r="J592" t="str">
            <v>QTDE</v>
          </cell>
          <cell r="K592" t="str">
            <v>MESES</v>
          </cell>
        </row>
        <row r="593">
          <cell r="D593" t="str">
            <v>CANTEIRO</v>
          </cell>
          <cell r="F593">
            <v>22</v>
          </cell>
          <cell r="J593">
            <v>2</v>
          </cell>
          <cell r="K593">
            <v>11</v>
          </cell>
        </row>
        <row r="595">
          <cell r="A595" t="str">
            <v>4.2.3</v>
          </cell>
          <cell r="B595" t="str">
            <v>ORSE NOVEMBRO / 2025</v>
          </cell>
          <cell r="C595">
            <v>4659</v>
          </cell>
          <cell r="D595" t="str">
            <v>LOCAÇÃO DE CONTAINER - REFEITÓRIO SEM BANHEIRO - 6,00 X 2,40M - REV 02_02/2022</v>
          </cell>
          <cell r="E595" t="str">
            <v>MÊS</v>
          </cell>
          <cell r="F595">
            <v>11</v>
          </cell>
          <cell r="J595" t="str">
            <v>MESES</v>
          </cell>
        </row>
        <row r="596">
          <cell r="D596" t="str">
            <v>REFEITÓRIO</v>
          </cell>
          <cell r="F596">
            <v>11</v>
          </cell>
          <cell r="J596">
            <v>11</v>
          </cell>
        </row>
        <row r="598">
          <cell r="A598" t="str">
            <v>4.2.4</v>
          </cell>
          <cell r="B598" t="str">
            <v>COMPESA 2024.2</v>
          </cell>
          <cell r="C598" t="str">
            <v>31.01.05U</v>
          </cell>
          <cell r="D598" t="str">
            <v>CONSERTO DE RAMAIS PREDIAIS DE ÁGUA DANIFICADOS DURANTE EXECUÇÃO DAS OBRAS.</v>
          </cell>
          <cell r="E598" t="str">
            <v>UN</v>
          </cell>
          <cell r="F598">
            <v>26</v>
          </cell>
        </row>
        <row r="599">
          <cell r="D599" t="str">
            <v>ESTIMATIVA DE CONSERTO</v>
          </cell>
          <cell r="F599">
            <v>26</v>
          </cell>
          <cell r="H599">
            <v>2592.31</v>
          </cell>
          <cell r="L599">
            <v>0.01</v>
          </cell>
        </row>
        <row r="601">
          <cell r="A601" t="str">
            <v>4.2.5</v>
          </cell>
          <cell r="B601" t="str">
            <v>COMPESA 2024.2</v>
          </cell>
          <cell r="C601" t="str">
            <v>31.08.09U</v>
          </cell>
          <cell r="D601" t="str">
            <v>CONSERTO DE RAMAIS PREDIAIS DE ESGOTO DANIFICADOS DURANTE EXECUÇÃO DAS OBRAS.</v>
          </cell>
          <cell r="E601" t="str">
            <v>UN</v>
          </cell>
          <cell r="F601">
            <v>26</v>
          </cell>
        </row>
        <row r="602">
          <cell r="D602" t="str">
            <v>ESTIMATIVA DE CONSERTO</v>
          </cell>
          <cell r="F602">
            <v>26</v>
          </cell>
          <cell r="H602">
            <v>2592.31</v>
          </cell>
          <cell r="L602">
            <v>0.01</v>
          </cell>
        </row>
        <row r="604">
          <cell r="A604" t="str">
            <v>4.3</v>
          </cell>
          <cell r="B604" t="str">
            <v/>
          </cell>
          <cell r="C604" t="str">
            <v/>
          </cell>
          <cell r="D604" t="str">
            <v>MOBILIZAÇÃO</v>
          </cell>
          <cell r="E604" t="str">
            <v/>
          </cell>
        </row>
        <row r="605">
          <cell r="A605" t="str">
            <v>4.3.1</v>
          </cell>
          <cell r="B605" t="str">
            <v>COMPOSIÇÃO</v>
          </cell>
          <cell r="C605" t="str">
            <v>CPU 004</v>
          </cell>
          <cell r="D605" t="str">
            <v>MOBILIZAÇÃO DE MAQUINAS E EQUIPAMENTOS - PAVIMENTAÇÃO EM PARALELEPÍPEDO E/OU INTERTRAVADO</v>
          </cell>
          <cell r="E605" t="str">
            <v>UN</v>
          </cell>
          <cell r="F605">
            <v>25</v>
          </cell>
        </row>
        <row r="606">
          <cell r="D606" t="str">
            <v>MOBILIZAÇÃO</v>
          </cell>
          <cell r="F606">
            <v>25</v>
          </cell>
          <cell r="J606">
            <v>25</v>
          </cell>
        </row>
        <row r="608">
          <cell r="A608" t="str">
            <v>4.4</v>
          </cell>
          <cell r="B608" t="str">
            <v/>
          </cell>
          <cell r="C608" t="str">
            <v/>
          </cell>
          <cell r="D608" t="str">
            <v>DESMOBILIZAÇÃO</v>
          </cell>
          <cell r="E608" t="str">
            <v/>
          </cell>
        </row>
        <row r="609">
          <cell r="A609" t="str">
            <v>4.4.1</v>
          </cell>
          <cell r="B609" t="str">
            <v>COMPOSIÇÃO</v>
          </cell>
          <cell r="C609" t="str">
            <v>CPU 005</v>
          </cell>
          <cell r="D609" t="str">
            <v>DESMOBILIZAÇÃO DE MAQUINAS E EQUIPAMENTOS - PAVIMENTAÇÃO EM PARALELEPÍPEDO E/OU INTERTRAVADO</v>
          </cell>
          <cell r="E609" t="str">
            <v>UN</v>
          </cell>
          <cell r="F609">
            <v>25</v>
          </cell>
        </row>
        <row r="610">
          <cell r="D610" t="str">
            <v>DESMOBILIZAÇÃO</v>
          </cell>
          <cell r="F610">
            <v>25</v>
          </cell>
          <cell r="J610">
            <v>25</v>
          </cell>
        </row>
        <row r="612">
          <cell r="A612" t="str">
            <v>4.5</v>
          </cell>
          <cell r="B612" t="str">
            <v/>
          </cell>
          <cell r="C612" t="str">
            <v/>
          </cell>
          <cell r="D612" t="str">
            <v>MOVIMENTAÇÃO DE TERRA</v>
          </cell>
          <cell r="E612" t="str">
            <v/>
          </cell>
        </row>
        <row r="613">
          <cell r="A613" t="str">
            <v>4.5.1</v>
          </cell>
          <cell r="B613" t="str">
            <v>SICRO OUTUBRO / 2025</v>
          </cell>
          <cell r="C613">
            <v>5502114</v>
          </cell>
          <cell r="D613" t="str">
            <v>ESCAVAÇÃO, CARGA E TRANSPORTE DE MATERIAL DE 1ª CATEGORIA - DMT DE 1.000 A 1.200 M - CAMINHO DE SERVIÇO EM LEITO NATURAL - COM ESCAVADEIRA E CAMINHÃO BASCULANTE DE 14 M³</v>
          </cell>
          <cell r="E613" t="str">
            <v>M³</v>
          </cell>
          <cell r="F613">
            <v>3849.58</v>
          </cell>
          <cell r="G613" t="str">
            <v>SEÇÃO</v>
          </cell>
          <cell r="H613" t="str">
            <v>COMPR.</v>
          </cell>
          <cell r="I613" t="str">
            <v>ESPESSURA</v>
          </cell>
        </row>
        <row r="614">
          <cell r="D614" t="str">
            <v>VOLUME ESCAVADO</v>
          </cell>
          <cell r="F614">
            <v>3849.58</v>
          </cell>
          <cell r="G614">
            <v>9.9</v>
          </cell>
          <cell r="H614">
            <v>2592.31</v>
          </cell>
          <cell r="I614">
            <v>0.15</v>
          </cell>
        </row>
        <row r="616">
          <cell r="A616" t="str">
            <v>4.5.2</v>
          </cell>
          <cell r="B616" t="str">
            <v>SICRO OUTUBRO / 2025</v>
          </cell>
          <cell r="C616">
            <v>4413942</v>
          </cell>
          <cell r="D616" t="str">
            <v>ESPALHAMENTO DE MATERIAL EM BOTA-FORA</v>
          </cell>
          <cell r="E616" t="str">
            <v>M³</v>
          </cell>
          <cell r="F616">
            <v>3849.58</v>
          </cell>
        </row>
        <row r="617">
          <cell r="D617" t="str">
            <v>VOLUME ESCAVADO</v>
          </cell>
          <cell r="F617">
            <v>3849.58</v>
          </cell>
          <cell r="M617">
            <v>3849.58</v>
          </cell>
        </row>
        <row r="619">
          <cell r="A619" t="str">
            <v>4.5.3</v>
          </cell>
          <cell r="B619" t="str">
            <v>SICRO OUTUBRO / 2025</v>
          </cell>
          <cell r="C619">
            <v>4011227</v>
          </cell>
          <cell r="D619" t="str">
            <v>SUB-BASE DE SOLO ESTABILIZADO GRANULOMETRICAMENTE SEM MISTURA COM MATERIAL DE JAZIDA - 100% PROCTOR INTERMEDIÁRIO</v>
          </cell>
          <cell r="E619" t="str">
            <v>M³</v>
          </cell>
          <cell r="F619">
            <v>268.3</v>
          </cell>
          <cell r="L619" t="str">
            <v>INCIDÊNCIA</v>
          </cell>
        </row>
        <row r="620">
          <cell r="D620" t="str">
            <v>ATERRO</v>
          </cell>
          <cell r="F620">
            <v>268.3</v>
          </cell>
          <cell r="G620">
            <v>6.9</v>
          </cell>
          <cell r="H620">
            <v>2592.31</v>
          </cell>
          <cell r="I620">
            <v>0.15</v>
          </cell>
          <cell r="L620">
            <v>0.1</v>
          </cell>
        </row>
        <row r="622">
          <cell r="A622" t="str">
            <v>4.5.4</v>
          </cell>
          <cell r="B622" t="str">
            <v>SINAPI DEZEMBRO 2025</v>
          </cell>
          <cell r="C622">
            <v>98525</v>
          </cell>
          <cell r="D622" t="str">
            <v>LIMPEZA MECANIZADA DE CAMADA VEGETAL, VEGETAÇÃO E PEQUENAS ÁRVORES (DIÂMETRO DE TRONCO MENOR QUE 0,20 M), COM TRATOR DE ESTEIRAS. AF_03/2024</v>
          </cell>
          <cell r="E622" t="str">
            <v>M2</v>
          </cell>
          <cell r="F622">
            <v>25663.86</v>
          </cell>
        </row>
        <row r="623">
          <cell r="D623" t="str">
            <v>ÁREA REGULARIZADA (ITEM 4.6.1)</v>
          </cell>
          <cell r="F623">
            <v>25663.86</v>
          </cell>
          <cell r="M623">
            <v>25663.86</v>
          </cell>
        </row>
        <row r="625">
          <cell r="A625" t="str">
            <v>4.5.5</v>
          </cell>
          <cell r="B625" t="str">
            <v>SINAPI DEZEMBRO 2025</v>
          </cell>
          <cell r="C625">
            <v>100979</v>
          </cell>
          <cell r="D625" t="str">
            <v>CARGA, MANOBRA E DESCARGA DE SOLOS E MATERIAIS GRANULARES EM CAMINHÃO BASCULANTE 14 M³ - CARGA COM ESCAVADEIRA HIDRÁULICA (CAÇAMBA DE 1,20 M³ / 155 HP) E DESCARGA LIVRE (UNIDADE: M3). AF_07/2020</v>
          </cell>
          <cell r="E625" t="str">
            <v>M3</v>
          </cell>
          <cell r="F625">
            <v>6672.6</v>
          </cell>
          <cell r="J625" t="str">
            <v>EMPOLAMENTO</v>
          </cell>
        </row>
        <row r="626">
          <cell r="D626" t="str">
            <v>VOLUME DA LIMPEZA</v>
          </cell>
          <cell r="F626">
            <v>6672.6</v>
          </cell>
          <cell r="I626">
            <v>0.2</v>
          </cell>
          <cell r="J626">
            <v>1.3</v>
          </cell>
          <cell r="M626">
            <v>25663.86</v>
          </cell>
        </row>
        <row r="628">
          <cell r="A628" t="str">
            <v>4.5.6</v>
          </cell>
          <cell r="B628" t="str">
            <v>SINAPI DEZEMBRO 2025</v>
          </cell>
          <cell r="C628">
            <v>95876</v>
          </cell>
          <cell r="D628" t="str">
            <v>TRANSPORTE COM CAMINHÃO BASCULANTE DE 14 M³, EM VIA URBANA PAVIMENTADA, DMT ATÉ 30 KM (UNIDADE: M3XKM). AF_07/2020</v>
          </cell>
          <cell r="E628" t="str">
            <v>M3XKM</v>
          </cell>
          <cell r="F628">
            <v>100089</v>
          </cell>
          <cell r="H628" t="str">
            <v>KM</v>
          </cell>
          <cell r="M628" t="str">
            <v>CARGA</v>
          </cell>
        </row>
        <row r="629">
          <cell r="D629" t="str">
            <v>CARGA X DISTÂNCIA</v>
          </cell>
          <cell r="F629">
            <v>100089</v>
          </cell>
          <cell r="H629">
            <v>15</v>
          </cell>
          <cell r="M629">
            <v>6672.6</v>
          </cell>
        </row>
        <row r="631">
          <cell r="A631" t="str">
            <v>4.5.7</v>
          </cell>
          <cell r="B631" t="str">
            <v>ORSE NOVEMBRO / 2025</v>
          </cell>
          <cell r="C631">
            <v>4268</v>
          </cell>
          <cell r="D631" t="str">
            <v>REMOÇÃO DE ÁRVORE, PORTE MÉDIO, COM UTILIZAÇÃO DE RETRO-ESCAVADEIRA</v>
          </cell>
          <cell r="E631" t="str">
            <v>UN</v>
          </cell>
          <cell r="F631">
            <v>3</v>
          </cell>
        </row>
        <row r="632">
          <cell r="D632" t="str">
            <v>ESTIMATIVA DE 1 UND DE ÁRVORE POR KM</v>
          </cell>
          <cell r="F632">
            <v>3</v>
          </cell>
          <cell r="J632">
            <v>3</v>
          </cell>
        </row>
        <row r="634">
          <cell r="A634" t="str">
            <v>4.5.8</v>
          </cell>
          <cell r="B634" t="str">
            <v>COMPOSIÇÃO</v>
          </cell>
          <cell r="C634" t="str">
            <v>CPU 016</v>
          </cell>
          <cell r="D634" t="str">
            <v>AQUISIÇÃO DE MATERIAL DE JAZIDA PARA EXECUÇÃO DA SUB-BASE</v>
          </cell>
          <cell r="E634" t="str">
            <v>M3</v>
          </cell>
          <cell r="F634">
            <v>268.3</v>
          </cell>
        </row>
        <row r="635">
          <cell r="D635" t="str">
            <v>ATERRO (ITEM 4.5.3)</v>
          </cell>
          <cell r="F635">
            <v>268.3</v>
          </cell>
          <cell r="M635">
            <v>268.3</v>
          </cell>
        </row>
        <row r="637">
          <cell r="A637" t="str">
            <v>4.6</v>
          </cell>
          <cell r="B637" t="str">
            <v/>
          </cell>
          <cell r="C637" t="str">
            <v/>
          </cell>
          <cell r="D637" t="str">
            <v>PAVIMENTAÇÃO EM INTERTRAVADO</v>
          </cell>
          <cell r="E637" t="str">
            <v/>
          </cell>
        </row>
        <row r="638">
          <cell r="A638" t="str">
            <v>4.6.1</v>
          </cell>
          <cell r="B638" t="str">
            <v>SINAPI DEZEMBRO 2025</v>
          </cell>
          <cell r="C638">
            <v>100576</v>
          </cell>
          <cell r="D638" t="str">
            <v>REGULARIZAÇÃO E COMPACTAÇÃO DE SUBLEITO DE SOLO PREDOMINANTEMENTE ARGILOSO, PARA OBRAS DE CONSTRUÇÃO DE PAVIMENTOS. AF_09/2024</v>
          </cell>
          <cell r="E638" t="str">
            <v>M2</v>
          </cell>
          <cell r="F638">
            <v>25663.86</v>
          </cell>
        </row>
        <row r="639">
          <cell r="D639" t="str">
            <v>ÁREA REGULARIZADA</v>
          </cell>
          <cell r="F639">
            <v>25663.86</v>
          </cell>
          <cell r="G639">
            <v>9.9</v>
          </cell>
          <cell r="H639">
            <v>2592.31</v>
          </cell>
        </row>
        <row r="641">
          <cell r="A641" t="str">
            <v>4.6.2</v>
          </cell>
          <cell r="B641" t="str">
            <v>SICRO OUTUBRO / 2025</v>
          </cell>
          <cell r="C641">
            <v>4011300</v>
          </cell>
          <cell r="D641" t="str">
            <v>SUB-BASE DE SOLO MELHORADO COM 3% DE CIMENTO E MISTURA NA PISTA COM MATERIAL DE JAZIDA - 100% PROCTOR INTERMEDIÁRIO</v>
          </cell>
          <cell r="E641" t="str">
            <v>M³</v>
          </cell>
          <cell r="F641">
            <v>1341.52</v>
          </cell>
          <cell r="L641" t="str">
            <v>INCIDÊNCIA</v>
          </cell>
        </row>
        <row r="642">
          <cell r="D642" t="str">
            <v>ATERRO</v>
          </cell>
          <cell r="F642">
            <v>1341.52</v>
          </cell>
          <cell r="G642">
            <v>6.9</v>
          </cell>
          <cell r="H642">
            <v>2592.31</v>
          </cell>
          <cell r="I642">
            <v>0.15</v>
          </cell>
          <cell r="L642">
            <v>0.5</v>
          </cell>
        </row>
        <row r="644">
          <cell r="A644" t="str">
            <v>4.6.3</v>
          </cell>
          <cell r="B644" t="str">
            <v>SINAPI DEZEMBRO 2025</v>
          </cell>
          <cell r="C644">
            <v>96396</v>
          </cell>
          <cell r="D644" t="str">
            <v>CONSTRUÇÃO DE BASE E SUB-BASE PARA PAVIMENTAÇÃO DE BRITA GRADUADA SIMPLES, COM ESPESSURA DE 15 CM - EXCLUSIVE CARGA E TRANSPORTE. AF_09/2024</v>
          </cell>
          <cell r="E644" t="str">
            <v>M3</v>
          </cell>
          <cell r="F644">
            <v>2566.38</v>
          </cell>
        </row>
        <row r="645">
          <cell r="D645" t="str">
            <v>MATERIAL GRANULAR</v>
          </cell>
          <cell r="F645">
            <v>2566.38</v>
          </cell>
          <cell r="G645">
            <v>6.6</v>
          </cell>
          <cell r="H645">
            <v>2592.31</v>
          </cell>
          <cell r="I645">
            <v>0.15</v>
          </cell>
        </row>
        <row r="647">
          <cell r="A647" t="str">
            <v>4.6.4</v>
          </cell>
          <cell r="B647" t="str">
            <v>SINAPI DEZEMBRO 2025</v>
          </cell>
          <cell r="C647">
            <v>100975</v>
          </cell>
          <cell r="D647" t="str">
            <v>CARGA, MANOBRA E DESCARGA DE SOLOS E MATERIAIS GRANULARES EM CAMINHÃO BASCULANTE 14 M³ - CARGA COM PÁ CARREGADEIRA (CAÇAMBA DE 1,7 A 2,8 M³ / 128 HP) E DESCARGA LIVRE (UNIDADE: M3). AF_07/2020</v>
          </cell>
          <cell r="E647" t="str">
            <v>M3</v>
          </cell>
          <cell r="F647">
            <v>4176.2</v>
          </cell>
        </row>
        <row r="648">
          <cell r="D648" t="str">
            <v>CARGA DO MATERIAL GRANULAR</v>
          </cell>
          <cell r="F648">
            <v>2566.38</v>
          </cell>
          <cell r="M648">
            <v>2566.38</v>
          </cell>
        </row>
        <row r="649">
          <cell r="D649" t="str">
            <v>AQUISIÇÃO DO ATERRO (ITEM 4.5.8)</v>
          </cell>
          <cell r="F649">
            <v>268.3</v>
          </cell>
          <cell r="M649">
            <v>268.3</v>
          </cell>
        </row>
        <row r="650">
          <cell r="D650" t="str">
            <v>AQUISIÇÃO DO ATERRO (ITEM 4.6.15)</v>
          </cell>
          <cell r="F650">
            <v>1341.52</v>
          </cell>
          <cell r="M650">
            <v>1341.52</v>
          </cell>
        </row>
        <row r="652">
          <cell r="A652" t="str">
            <v>4.6.5</v>
          </cell>
          <cell r="B652" t="str">
            <v>SINAPI DEZEMBRO 2025</v>
          </cell>
          <cell r="C652">
            <v>93593</v>
          </cell>
          <cell r="D652" t="str">
            <v>TRANSPORTE COM CAMINHÃO BASCULANTE DE 14 M³, EM VIA URBANA PAVIMENTADA, ADICIONAL PARA DMT EXCEDENTE A 30 KM (UNIDADE: M3XKM). AF_07/2020</v>
          </cell>
          <cell r="E652" t="str">
            <v>M3XKM</v>
          </cell>
          <cell r="F652">
            <v>277213.11</v>
          </cell>
        </row>
        <row r="653">
          <cell r="D653" t="str">
            <v>TRANSPORTE DA CARGA</v>
          </cell>
          <cell r="F653">
            <v>277213.11</v>
          </cell>
          <cell r="L653">
            <v>0.9</v>
          </cell>
          <cell r="M653">
            <v>308014.57</v>
          </cell>
        </row>
        <row r="654">
          <cell r="H654" t="str">
            <v>KM</v>
          </cell>
          <cell r="M654" t="str">
            <v>CARGA</v>
          </cell>
        </row>
        <row r="655">
          <cell r="D655" t="str">
            <v>CARGA DO MATERIAL GRANULAR</v>
          </cell>
          <cell r="F655">
            <v>161681.94</v>
          </cell>
          <cell r="H655">
            <v>63</v>
          </cell>
          <cell r="M655">
            <v>2566.38</v>
          </cell>
        </row>
        <row r="656">
          <cell r="D656" t="str">
            <v>AQUISIÇÃO DO ATERRO (ITEM 4.5.8)</v>
          </cell>
          <cell r="F656">
            <v>24388.47</v>
          </cell>
          <cell r="H656">
            <v>90.9</v>
          </cell>
          <cell r="M656">
            <v>268.3</v>
          </cell>
        </row>
        <row r="657">
          <cell r="D657" t="str">
            <v>AQUISIÇÃO DO ATERRO (ITEM 4.6.15)</v>
          </cell>
          <cell r="F657">
            <v>121944.16</v>
          </cell>
          <cell r="H657">
            <v>90.9</v>
          </cell>
          <cell r="M657">
            <v>1341.52</v>
          </cell>
        </row>
        <row r="659">
          <cell r="A659" t="str">
            <v>4.6.6</v>
          </cell>
          <cell r="B659" t="str">
            <v>SINAPI DEZEMBRO 2025</v>
          </cell>
          <cell r="C659">
            <v>95876</v>
          </cell>
          <cell r="D659" t="str">
            <v>TRANSPORTE COM CAMINHÃO BASCULANTE DE 14 M³, EM VIA URBANA PAVIMENTADA, DMT ATÉ 30 KM (UNIDADE: M3XKM). AF_07/2020</v>
          </cell>
          <cell r="E659" t="str">
            <v>M3XKM</v>
          </cell>
          <cell r="F659">
            <v>30801.45</v>
          </cell>
        </row>
        <row r="660">
          <cell r="D660" t="str">
            <v>TRANSPORTE DA CARGA</v>
          </cell>
          <cell r="F660">
            <v>30801.45</v>
          </cell>
          <cell r="L660">
            <v>0.1</v>
          </cell>
          <cell r="M660">
            <v>308014.57</v>
          </cell>
        </row>
        <row r="662">
          <cell r="A662" t="str">
            <v>4.6.7</v>
          </cell>
          <cell r="B662" t="str">
            <v>SINAPI DEZEMBRO 2025</v>
          </cell>
          <cell r="C662">
            <v>92398</v>
          </cell>
          <cell r="D662" t="str">
            <v>EXECUÇÃO DE PAVIMENTO EM PISO INTERTRAVADO, COM BLOCO RETANGULAR COR NATURAL DE 20 X 10 CM, ESPESSURA 8 CM. AF_10/2022</v>
          </cell>
          <cell r="E662" t="str">
            <v>M2</v>
          </cell>
          <cell r="F662">
            <v>7427.1</v>
          </cell>
        </row>
        <row r="663">
          <cell r="D663" t="str">
            <v>PAVIMENTO EM INTERTRAVADO</v>
          </cell>
          <cell r="F663">
            <v>7427.1</v>
          </cell>
          <cell r="K663">
            <v>7427.1</v>
          </cell>
        </row>
        <row r="665">
          <cell r="A665" t="str">
            <v>4.6.8</v>
          </cell>
          <cell r="B665" t="str">
            <v>SINAPI DEZEMBRO 2025</v>
          </cell>
          <cell r="C665">
            <v>92400</v>
          </cell>
          <cell r="D665" t="str">
            <v>EXECUÇÃO DE PAVIMENTO EM PISO INTERTRAVADO, COM BLOCO RETANGULAR DE 20 X 10 CM, ESPESSURA 10 CM. AF_10/2022</v>
          </cell>
          <cell r="E665" t="str">
            <v>M2</v>
          </cell>
          <cell r="F665">
            <v>8126.78</v>
          </cell>
        </row>
        <row r="666">
          <cell r="D666" t="str">
            <v>PAVIMENTO EM INTERTRAVADO</v>
          </cell>
          <cell r="F666">
            <v>8126.78</v>
          </cell>
          <cell r="K666">
            <v>8126.78</v>
          </cell>
        </row>
        <row r="668">
          <cell r="A668" t="str">
            <v>4.6.9</v>
          </cell>
          <cell r="B668" t="str">
            <v>SINAPI DEZEMBRO 2025</v>
          </cell>
          <cell r="C668">
            <v>94281</v>
          </cell>
          <cell r="D668" t="str">
            <v>EXECUÇÃO DE SARJETA DE CONCRETO USINADO, MOLDADA IN LOCO EM TRECHO RETO, 30 CM BASE X 15 CM ALTURA. AF_01/2024</v>
          </cell>
          <cell r="E668" t="str">
            <v>M</v>
          </cell>
          <cell r="F668">
            <v>4666.1499999999996</v>
          </cell>
        </row>
        <row r="669">
          <cell r="D669" t="str">
            <v>SARJETA NOS DOIS LADOS DA VIA</v>
          </cell>
          <cell r="F669">
            <v>4666.1499999999996</v>
          </cell>
          <cell r="H669">
            <v>2592.31</v>
          </cell>
          <cell r="J669">
            <v>2</v>
          </cell>
          <cell r="L669">
            <v>0.9</v>
          </cell>
        </row>
        <row r="671">
          <cell r="A671" t="str">
            <v>4.6.10</v>
          </cell>
          <cell r="B671" t="str">
            <v>SINAPI DEZEMBRO 2025</v>
          </cell>
          <cell r="C671">
            <v>94282</v>
          </cell>
          <cell r="D671" t="str">
            <v>EXECUÇÃO DE SARJETA DE CONCRETO USINADO, MOLDADA IN LOCO EM TRECHO CURVO, 30 CM BASE X 15 CM ALTURA. AF_01/2024</v>
          </cell>
          <cell r="E671" t="str">
            <v>M</v>
          </cell>
          <cell r="F671">
            <v>518.46</v>
          </cell>
        </row>
        <row r="672">
          <cell r="D672" t="str">
            <v>SARJETA NOS DOIS LADOS DA VIA</v>
          </cell>
          <cell r="F672">
            <v>518.46</v>
          </cell>
          <cell r="H672">
            <v>2592.31</v>
          </cell>
          <cell r="J672">
            <v>2</v>
          </cell>
          <cell r="L672">
            <v>0.1</v>
          </cell>
        </row>
        <row r="674">
          <cell r="A674" t="str">
            <v>4.6.11</v>
          </cell>
          <cell r="B674" t="str">
            <v>SINAPI DEZEMBRO 2025</v>
          </cell>
          <cell r="C674">
            <v>94273</v>
          </cell>
          <cell r="D674" t="str">
            <v>ASSENTAMENTO DE GUIA (MEIO-FIO) EM TRECHO RETO, CONFECCIONADA EM CONCRETO PRÉ-FABRICADO, DIMENSÕES 100X15X13X30 CM (COMPRIMENTO X BASE INFERIOR X BASE SUPERIOR X ALTURA). AF_01/2024</v>
          </cell>
          <cell r="E674" t="str">
            <v>M</v>
          </cell>
          <cell r="F674">
            <v>6221.53</v>
          </cell>
        </row>
        <row r="675">
          <cell r="D675" t="str">
            <v>MEIO-FIO NOS DOIS LADOS DA VIA</v>
          </cell>
          <cell r="F675">
            <v>4666.1499999999996</v>
          </cell>
          <cell r="H675">
            <v>2592.31</v>
          </cell>
          <cell r="J675">
            <v>2</v>
          </cell>
          <cell r="L675">
            <v>0.9</v>
          </cell>
        </row>
        <row r="676">
          <cell r="D676" t="str">
            <v>CONTENÇÃO DO INTERTRAVADO DA GUIA DE PROTEÇÃO</v>
          </cell>
          <cell r="F676">
            <v>1555.38</v>
          </cell>
          <cell r="H676">
            <v>2592.31</v>
          </cell>
          <cell r="J676">
            <v>2</v>
          </cell>
          <cell r="L676">
            <v>0.3</v>
          </cell>
        </row>
        <row r="678">
          <cell r="A678" t="str">
            <v>4.6.12</v>
          </cell>
          <cell r="B678" t="str">
            <v>SINAPI DEZEMBRO 2025</v>
          </cell>
          <cell r="C678">
            <v>94274</v>
          </cell>
          <cell r="D678" t="str">
            <v>ASSENTAMENTO DE GUIA (MEIO-FIO) EM TRECHO CURVO, CONFECCIONADA EM CONCRETO PRÉ-FABRICADO, DIMENSÕES 100X15X13X30 CM (COMPRIMENTO X BASE INFERIOR X BASE SUPERIOR X ALTURA). AF_01/2024</v>
          </cell>
          <cell r="E678" t="str">
            <v>M</v>
          </cell>
          <cell r="F678">
            <v>518.46</v>
          </cell>
        </row>
        <row r="679">
          <cell r="D679" t="str">
            <v>MEIO-FIO NOS DOIS LADOS DA VIA</v>
          </cell>
          <cell r="F679">
            <v>518.46</v>
          </cell>
          <cell r="H679">
            <v>2592.31</v>
          </cell>
          <cell r="J679">
            <v>2</v>
          </cell>
          <cell r="L679">
            <v>0.1</v>
          </cell>
        </row>
        <row r="681">
          <cell r="A681" t="str">
            <v>4.6.13</v>
          </cell>
          <cell r="B681" t="str">
            <v>SINAPI DEZEMBRO 2025</v>
          </cell>
          <cell r="C681">
            <v>102498</v>
          </cell>
          <cell r="D681" t="str">
            <v>PINTURA DE MEIO-FIO COM TINTA BRANCA A BASE DE CAL (CAIAÇÃO). AF_05/2021</v>
          </cell>
          <cell r="E681" t="str">
            <v>M</v>
          </cell>
          <cell r="F681">
            <v>5184.6099999999997</v>
          </cell>
        </row>
        <row r="682">
          <cell r="D682" t="str">
            <v>MEIO FIO RETO + MEIO FIO CURVO</v>
          </cell>
          <cell r="F682">
            <v>5184.6099999999997</v>
          </cell>
          <cell r="H682">
            <v>5184.6099999999997</v>
          </cell>
        </row>
        <row r="684">
          <cell r="A684" t="str">
            <v>4.6.14</v>
          </cell>
          <cell r="B684" t="str">
            <v>SICRO OUTUBRO / 2025</v>
          </cell>
          <cell r="C684">
            <v>4915708</v>
          </cell>
          <cell r="D684" t="str">
            <v>LIMPEZA DE SARJETA E MEIO-FIO</v>
          </cell>
          <cell r="E684" t="str">
            <v>M</v>
          </cell>
          <cell r="F684">
            <v>10369.219999999999</v>
          </cell>
        </row>
        <row r="685">
          <cell r="D685" t="str">
            <v>SARJETA</v>
          </cell>
          <cell r="F685">
            <v>5184.6099999999997</v>
          </cell>
          <cell r="H685">
            <v>5184.6099999999997</v>
          </cell>
        </row>
        <row r="686">
          <cell r="D686" t="str">
            <v>MEIO FIO</v>
          </cell>
          <cell r="F686">
            <v>5184.6099999999997</v>
          </cell>
          <cell r="H686">
            <v>5184.6099999999997</v>
          </cell>
        </row>
        <row r="688">
          <cell r="A688" t="str">
            <v>4.6.15</v>
          </cell>
          <cell r="B688" t="str">
            <v>COMPOSIÇÃO</v>
          </cell>
          <cell r="C688" t="str">
            <v>CPU 016</v>
          </cell>
          <cell r="D688" t="str">
            <v>AQUISIÇÃO DE MATERIAL DE JAZIDA PARA EXECUÇÃO DA SUB-BASE</v>
          </cell>
          <cell r="E688" t="str">
            <v>M3</v>
          </cell>
          <cell r="F688">
            <v>1341.52</v>
          </cell>
        </row>
        <row r="689">
          <cell r="D689" t="str">
            <v>ATERRO (ITEM 4.6.2)</v>
          </cell>
          <cell r="F689">
            <v>1341.52</v>
          </cell>
          <cell r="M689">
            <v>1341.52</v>
          </cell>
        </row>
        <row r="691">
          <cell r="A691" t="str">
            <v>4.7</v>
          </cell>
          <cell r="B691" t="str">
            <v/>
          </cell>
          <cell r="C691" t="str">
            <v/>
          </cell>
          <cell r="D691" t="str">
            <v>PASSEIO/PROTEÇÃO DE GUIA</v>
          </cell>
          <cell r="E691" t="str">
            <v/>
          </cell>
        </row>
        <row r="692">
          <cell r="A692" t="str">
            <v>4.7.1</v>
          </cell>
          <cell r="B692" t="str">
            <v>SINAPI DEZEMBRO 2025</v>
          </cell>
          <cell r="C692">
            <v>94342</v>
          </cell>
          <cell r="D692" t="str">
            <v>ATERRO MANUAL DE VALAS COM AREIA PARA ATERRO. AF_08/2023</v>
          </cell>
          <cell r="E692" t="str">
            <v>M3</v>
          </cell>
          <cell r="F692">
            <v>1733.47</v>
          </cell>
        </row>
        <row r="693">
          <cell r="D693" t="str">
            <v>ATERRO PARA A BASE DA PROTEÇÃO DE GUIA</v>
          </cell>
          <cell r="F693">
            <v>1698.48</v>
          </cell>
          <cell r="G693">
            <v>1.2</v>
          </cell>
          <cell r="H693">
            <v>2592.31</v>
          </cell>
          <cell r="I693">
            <v>0.39</v>
          </cell>
          <cell r="J693">
            <v>2</v>
          </cell>
          <cell r="L693">
            <v>0.7</v>
          </cell>
        </row>
        <row r="694">
          <cell r="D694" t="str">
            <v>ATERRO PARA A CONTENÇÃO DO MEIO-FIO</v>
          </cell>
          <cell r="F694">
            <v>34.99</v>
          </cell>
          <cell r="G694">
            <v>0.3</v>
          </cell>
          <cell r="H694">
            <v>2592.31</v>
          </cell>
          <cell r="I694">
            <v>0.15</v>
          </cell>
          <cell r="J694">
            <v>2</v>
          </cell>
          <cell r="L694">
            <v>0.3</v>
          </cell>
        </row>
        <row r="696">
          <cell r="A696" t="str">
            <v>4.7.2</v>
          </cell>
          <cell r="B696" t="str">
            <v>COMPESA 2024.2</v>
          </cell>
          <cell r="C696" t="str">
            <v>02.05.14U</v>
          </cell>
          <cell r="D696" t="str">
            <v>COMPACTAÇÃO MECÂNICA LEVE EM CAMADAS DE 0,20 M DE ESPESSURA.</v>
          </cell>
          <cell r="E696" t="str">
            <v>M2</v>
          </cell>
          <cell r="F696">
            <v>4355.08</v>
          </cell>
        </row>
        <row r="697">
          <cell r="D697" t="str">
            <v>ATERRO PARA A BASE DA PROTEÇÃO DE GUIA</v>
          </cell>
          <cell r="F697">
            <v>4355.08</v>
          </cell>
          <cell r="G697">
            <v>1.2</v>
          </cell>
          <cell r="H697">
            <v>2592.31</v>
          </cell>
          <cell r="J697">
            <v>2</v>
          </cell>
          <cell r="L697">
            <v>0.7</v>
          </cell>
        </row>
        <row r="699">
          <cell r="A699" t="str">
            <v>4.7.3</v>
          </cell>
          <cell r="B699" t="str">
            <v>SINAPI DEZEMBRO 2025</v>
          </cell>
          <cell r="C699">
            <v>94968</v>
          </cell>
          <cell r="D699" t="str">
            <v>CONCRETO MAGRO PARA LASTRO, TRAÇO 1:4,5:4,5 (EM MASSA SECA DE CIMENTO/ AREIA MÉDIA/ BRITA 1) - PREPARO MECÂNICO COM BETONEIRA 600 L. AF_05/2021</v>
          </cell>
          <cell r="E699" t="str">
            <v>M3</v>
          </cell>
          <cell r="F699">
            <v>23.33</v>
          </cell>
        </row>
        <row r="700">
          <cell r="D700" t="str">
            <v>LASTRO DO MEIO-FIO DE TRAVAMENTO</v>
          </cell>
          <cell r="F700">
            <v>23.33</v>
          </cell>
          <cell r="G700">
            <v>0.3</v>
          </cell>
          <cell r="H700">
            <v>2592.31</v>
          </cell>
          <cell r="I700">
            <v>0.05</v>
          </cell>
          <cell r="J700">
            <v>2</v>
          </cell>
          <cell r="L700">
            <v>0.3</v>
          </cell>
        </row>
        <row r="702">
          <cell r="A702" t="str">
            <v>4.7.4</v>
          </cell>
          <cell r="B702" t="str">
            <v>SINAPI DEZEMBRO 2025</v>
          </cell>
          <cell r="C702">
            <v>90099</v>
          </cell>
          <cell r="D702" t="str">
            <v>ESCAVAÇÃO MECANIZADA DE VALA COM PROF. ATÉ 1,5 M (MÉDIA MONTANTE E JUSANTE/UMA COMPOSIÇÃO POR TRECHO), RETROESCAV. (0,26 M3), LARG. MENOR QUE 0,8 M, EM SOLO DE 1A CATEGORIA, EM LOCAIS COM ALTO NÍVEL DE INTERFERÊNCIA. AF_09/2024</v>
          </cell>
          <cell r="E702" t="str">
            <v>M3</v>
          </cell>
          <cell r="F702">
            <v>163.31</v>
          </cell>
        </row>
        <row r="703">
          <cell r="D703" t="str">
            <v>TRAVAMENTO DO INTERTRAVADO NO SOLO</v>
          </cell>
          <cell r="F703">
            <v>163.31</v>
          </cell>
          <cell r="G703">
            <v>0.3</v>
          </cell>
          <cell r="H703">
            <v>2592.31</v>
          </cell>
          <cell r="I703">
            <v>0.15</v>
          </cell>
          <cell r="J703">
            <v>2</v>
          </cell>
          <cell r="L703">
            <v>0.7</v>
          </cell>
        </row>
        <row r="705">
          <cell r="A705" t="str">
            <v>4.7.5</v>
          </cell>
          <cell r="B705" t="str">
            <v>SINAPI DEZEMBRO 2025</v>
          </cell>
          <cell r="C705">
            <v>100975</v>
          </cell>
          <cell r="D705" t="str">
            <v>CARGA, MANOBRA E DESCARGA DE SOLOS E MATERIAIS GRANULARES EM CAMINHÃO BASCULANTE 14 M³ - CARGA COM PÁ CARREGADEIRA (CAÇAMBA DE 1,7 A 2,8 M³ / 128 HP) E DESCARGA LIVRE (UNIDADE: M3). AF_07/2020</v>
          </cell>
          <cell r="E705" t="str">
            <v>M3</v>
          </cell>
          <cell r="F705">
            <v>204.13</v>
          </cell>
          <cell r="J705" t="str">
            <v>EMPOLAMENTO</v>
          </cell>
        </row>
        <row r="706">
          <cell r="D706" t="str">
            <v>MATERIAL ESCAVADO</v>
          </cell>
          <cell r="F706">
            <v>204.13</v>
          </cell>
          <cell r="J706">
            <v>1.25</v>
          </cell>
          <cell r="M706">
            <v>163.31</v>
          </cell>
        </row>
        <row r="708">
          <cell r="A708" t="str">
            <v>4.7.6</v>
          </cell>
          <cell r="B708" t="str">
            <v>SINAPI DEZEMBRO 2025</v>
          </cell>
          <cell r="C708">
            <v>95876</v>
          </cell>
          <cell r="D708" t="str">
            <v>TRANSPORTE COM CAMINHÃO BASCULANTE DE 14 M³, EM VIA URBANA PAVIMENTADA, DMT ATÉ 30 KM (UNIDADE: M3XKM). AF_07/2020</v>
          </cell>
          <cell r="E708" t="str">
            <v>M3XKM</v>
          </cell>
          <cell r="F708">
            <v>3061.95</v>
          </cell>
          <cell r="H708" t="str">
            <v>KM</v>
          </cell>
          <cell r="M708" t="str">
            <v>CARGA</v>
          </cell>
        </row>
        <row r="709">
          <cell r="D709" t="str">
            <v>TRANSPORTE DA CARGA</v>
          </cell>
          <cell r="F709">
            <v>3061.95</v>
          </cell>
          <cell r="H709">
            <v>15</v>
          </cell>
          <cell r="M709">
            <v>204.13</v>
          </cell>
        </row>
        <row r="711">
          <cell r="A711" t="str">
            <v>4.7.7</v>
          </cell>
          <cell r="B711" t="str">
            <v>SINAPI DEZEMBRO 2025</v>
          </cell>
          <cell r="C711">
            <v>93679</v>
          </cell>
          <cell r="D711" t="str">
            <v>EXECUÇÃO DE PASSEIO EM PISO INTERTRAVADO, COM BLOCO RETANGULAR COLORIDO DE 20 X 10 CM, ESPESSURA 6 CM. AF_10/2022</v>
          </cell>
          <cell r="E711" t="str">
            <v>M2</v>
          </cell>
          <cell r="F711">
            <v>4355.08</v>
          </cell>
        </row>
        <row r="712">
          <cell r="D712" t="str">
            <v>PROTEÇÃO DE GUIA</v>
          </cell>
          <cell r="F712">
            <v>4355.08</v>
          </cell>
          <cell r="G712">
            <v>1.2</v>
          </cell>
          <cell r="H712">
            <v>2592.31</v>
          </cell>
          <cell r="J712">
            <v>2</v>
          </cell>
          <cell r="L712">
            <v>0.7</v>
          </cell>
        </row>
        <row r="714">
          <cell r="A714" t="str">
            <v>4.7.8</v>
          </cell>
          <cell r="B714" t="str">
            <v>SINAPI DEZEMBRO 2025</v>
          </cell>
          <cell r="C714">
            <v>105004</v>
          </cell>
          <cell r="D714" t="str">
            <v>RAMPA DE ACESSIBILIDADE EM CONCRETO MOLDADO IN LOCO, EM CALÇADA NOVA COM LARGURA MENOR À 3,00 M, FCK 25MPA, COM PISO PODOTÁTIL. AF_03/2024</v>
          </cell>
          <cell r="E714" t="str">
            <v>M2</v>
          </cell>
          <cell r="F714">
            <v>671.92</v>
          </cell>
        </row>
        <row r="715">
          <cell r="D715" t="str">
            <v>RAMPA DE ACESSIBILIDADE</v>
          </cell>
          <cell r="F715">
            <v>671.92</v>
          </cell>
          <cell r="G715">
            <v>1.2</v>
          </cell>
          <cell r="H715">
            <v>7.2</v>
          </cell>
          <cell r="J715">
            <v>2.5923099999999999</v>
          </cell>
          <cell r="L715">
            <v>30</v>
          </cell>
        </row>
        <row r="717">
          <cell r="A717" t="str">
            <v>4.8</v>
          </cell>
          <cell r="B717" t="str">
            <v/>
          </cell>
          <cell r="C717" t="str">
            <v/>
          </cell>
          <cell r="D717" t="str">
            <v>DRENAGEM</v>
          </cell>
          <cell r="E717" t="str">
            <v/>
          </cell>
        </row>
        <row r="718">
          <cell r="A718" t="str">
            <v>4.8.1</v>
          </cell>
          <cell r="B718" t="str">
            <v>SINAPI-I DEZEMBRO 2025</v>
          </cell>
          <cell r="C718">
            <v>7761</v>
          </cell>
          <cell r="D718" t="str">
            <v>TUBO DE CONCRETO ARMADO PARA AGUAS PLUVIAIS, CLASSE PA-2, COM ENCAIXE PONTA E BOLSA, DIAMETRO NOMINAL DE 400 MM</v>
          </cell>
          <cell r="E718" t="str">
            <v>M</v>
          </cell>
          <cell r="F718">
            <v>129.61000000000001</v>
          </cell>
        </row>
        <row r="719">
          <cell r="D719" t="str">
            <v>TUBO DN 400MM</v>
          </cell>
          <cell r="F719">
            <v>129.61000000000001</v>
          </cell>
          <cell r="H719">
            <v>2592.31</v>
          </cell>
          <cell r="L719">
            <v>0.05</v>
          </cell>
        </row>
        <row r="721">
          <cell r="A721" t="str">
            <v>4.8.2</v>
          </cell>
          <cell r="B721" t="str">
            <v>SINAPI DEZEMBRO 2025</v>
          </cell>
          <cell r="C721">
            <v>92809</v>
          </cell>
          <cell r="D721" t="str">
            <v>ASSENTAMENTO DE TUBO DE CONCRETO PARA REDES COLETORAS DE ÁGUAS PLUVIAIS, DIÂMETRO DE 400 MM, JUNTA RÍGIDA, INSTALADO EM LOCAL COM BAIXO NÍVEL DE INTERFERÊNCIAS (NÃO INCLUI FORNECIMENTO). AF_03/2024</v>
          </cell>
          <cell r="E721" t="str">
            <v>M</v>
          </cell>
          <cell r="F721">
            <v>129.61000000000001</v>
          </cell>
        </row>
        <row r="722">
          <cell r="D722" t="str">
            <v>ASSENTAMENTO DO TUBO DN 400MM</v>
          </cell>
          <cell r="F722">
            <v>129.61000000000001</v>
          </cell>
          <cell r="H722">
            <v>129.61000000000001</v>
          </cell>
        </row>
        <row r="724">
          <cell r="A724" t="str">
            <v>4.8.3</v>
          </cell>
          <cell r="B724" t="str">
            <v>SINAPI-I DEZEMBRO 2025</v>
          </cell>
          <cell r="C724">
            <v>7762</v>
          </cell>
          <cell r="D724" t="str">
            <v>TUBO DE CONCRETO ARMADO PARA AGUAS PLUVIAIS, CLASSE PA-2, COM ENCAIXE PONTA E BOLSA, DIAMETRO NOMINAL DE 600 MM</v>
          </cell>
          <cell r="E724" t="str">
            <v>M</v>
          </cell>
          <cell r="F724">
            <v>129.61000000000001</v>
          </cell>
        </row>
        <row r="725">
          <cell r="D725" t="str">
            <v>TUBO DN 600MM</v>
          </cell>
          <cell r="F725">
            <v>129.61000000000001</v>
          </cell>
          <cell r="H725">
            <v>2592.31</v>
          </cell>
          <cell r="L725">
            <v>0.05</v>
          </cell>
        </row>
        <row r="727">
          <cell r="A727" t="str">
            <v>4.8.4</v>
          </cell>
          <cell r="B727" t="str">
            <v>SINAPI DEZEMBRO 2025</v>
          </cell>
          <cell r="C727">
            <v>92811</v>
          </cell>
          <cell r="D727" t="str">
            <v>ASSENTAMENTO DE TUBO DE CONCRETO PARA REDES COLETORAS DE ÁGUAS PLUVIAIS, DIÂMETRO DE 600 MM, JUNTA RÍGIDA, INSTALADO EM LOCAL COM BAIXO NÍVEL DE INTERFERÊNCIAS (NÃO INCLUI FORNECIMENTO). AF_03/2024</v>
          </cell>
          <cell r="E727" t="str">
            <v>M</v>
          </cell>
          <cell r="F727">
            <v>129.61000000000001</v>
          </cell>
        </row>
        <row r="728">
          <cell r="D728" t="str">
            <v>ASSENTAMENTO DO TUBO DN 600MM</v>
          </cell>
          <cell r="F728">
            <v>129.61000000000001</v>
          </cell>
          <cell r="H728">
            <v>129.61000000000001</v>
          </cell>
        </row>
        <row r="730">
          <cell r="A730" t="str">
            <v>4.8.5</v>
          </cell>
          <cell r="B730" t="str">
            <v>SINAPI-I DEZEMBRO 2025</v>
          </cell>
          <cell r="C730">
            <v>12572</v>
          </cell>
          <cell r="D730" t="str">
            <v>TUBO DE CONCRETO ARMADO PARA AGUAS PLUVIAIS, CLASSE PA-3, COM ENCAIXE PONTA E BOLSA, DIAMETRO NOMINAL DE 1000 MM</v>
          </cell>
          <cell r="E730" t="str">
            <v>M</v>
          </cell>
          <cell r="F730">
            <v>129.61000000000001</v>
          </cell>
        </row>
        <row r="731">
          <cell r="D731" t="str">
            <v>TUBO DN 1000MM</v>
          </cell>
          <cell r="F731">
            <v>129.61000000000001</v>
          </cell>
          <cell r="H731">
            <v>2592.31</v>
          </cell>
          <cell r="L731">
            <v>0.05</v>
          </cell>
        </row>
        <row r="733">
          <cell r="A733" t="str">
            <v>4.8.6</v>
          </cell>
          <cell r="B733" t="str">
            <v>SINAPI DEZEMBRO 2025</v>
          </cell>
          <cell r="C733">
            <v>92815</v>
          </cell>
          <cell r="D733" t="str">
            <v>ASSENTAMENTO DE TUBO DE CONCRETO PARA REDES COLETORAS DE ÁGUAS PLUVIAIS, DIÂMETRO DE 1000 MM, JUNTA RÍGIDA, INSTALADO EM LOCAL COM BAIXO NÍVEL DE INTERFERÊNCIAS (NÃO INCLUI FORNECIMENTO). AF_03/2024</v>
          </cell>
          <cell r="E733" t="str">
            <v>M</v>
          </cell>
          <cell r="F733">
            <v>129.61000000000001</v>
          </cell>
        </row>
        <row r="734">
          <cell r="D734" t="str">
            <v>ASSENTAMENTO DO TUBO DN 1000MM</v>
          </cell>
          <cell r="F734">
            <v>129.61000000000001</v>
          </cell>
          <cell r="H734">
            <v>129.61000000000001</v>
          </cell>
        </row>
        <row r="736">
          <cell r="A736" t="str">
            <v>4.8.7</v>
          </cell>
          <cell r="B736" t="str">
            <v>SINAPI DEZEMBRO 2025</v>
          </cell>
          <cell r="C736">
            <v>102329</v>
          </cell>
          <cell r="D736" t="str">
            <v>ESCAVAÇÃO MECANIZADA DE VALA COM PROF. MAIOR QUE 1,5 M ATÉ 3,0 M (MÉDIA MONTANTE E JUSANTE/UMA COMPOSIÇÃO POR TRECHO), RETROESCAV. (0,26 M3), LARG. DE 0,8 M A 1,5 M, EM SOLO DE 2A CATEGORIA, EM LOCAIS COM BAIXO NÍVEL DE INTERFERÊNCIA. AF_09/2024</v>
          </cell>
          <cell r="E736" t="str">
            <v>M3</v>
          </cell>
          <cell r="F736">
            <v>349.93</v>
          </cell>
        </row>
        <row r="737">
          <cell r="D737" t="str">
            <v>TUBO DN 400MM</v>
          </cell>
          <cell r="F737">
            <v>54.43</v>
          </cell>
          <cell r="G737">
            <v>0.6</v>
          </cell>
          <cell r="H737">
            <v>129.61000000000001</v>
          </cell>
          <cell r="I737">
            <v>0.7</v>
          </cell>
        </row>
        <row r="738">
          <cell r="D738" t="str">
            <v>TUBO DN 600MM</v>
          </cell>
          <cell r="F738">
            <v>93.31</v>
          </cell>
          <cell r="G738">
            <v>0.8</v>
          </cell>
          <cell r="H738">
            <v>129.61000000000001</v>
          </cell>
          <cell r="I738">
            <v>0.9</v>
          </cell>
        </row>
        <row r="739">
          <cell r="D739" t="str">
            <v>TUBO DN 1000MM</v>
          </cell>
          <cell r="F739">
            <v>202.19</v>
          </cell>
          <cell r="G739">
            <v>1.2</v>
          </cell>
          <cell r="H739">
            <v>129.61000000000001</v>
          </cell>
          <cell r="I739">
            <v>1.3</v>
          </cell>
        </row>
        <row r="741">
          <cell r="A741" t="str">
            <v>4.8.8</v>
          </cell>
          <cell r="B741" t="str">
            <v>SINAPI DEZEMBRO 2025</v>
          </cell>
          <cell r="C741">
            <v>94342</v>
          </cell>
          <cell r="D741" t="str">
            <v>ATERRO MANUAL DE VALAS COM AREIA PARA ATERRO. AF_08/2023</v>
          </cell>
          <cell r="E741" t="str">
            <v>M3</v>
          </cell>
          <cell r="F741">
            <v>194.41</v>
          </cell>
        </row>
        <row r="742">
          <cell r="D742" t="str">
            <v>ESCAVADO</v>
          </cell>
          <cell r="F742">
            <v>349.93</v>
          </cell>
          <cell r="K742" t="str">
            <v>ÁREA DO TUBO</v>
          </cell>
        </row>
        <row r="743">
          <cell r="D743" t="str">
            <v>DESCONTO DO TUBO DN 400MM</v>
          </cell>
          <cell r="F743">
            <v>-16.84</v>
          </cell>
          <cell r="H743">
            <v>129.61000000000001</v>
          </cell>
          <cell r="K743">
            <v>0.13</v>
          </cell>
        </row>
        <row r="744">
          <cell r="D744" t="str">
            <v>DESCONTO DO TUBO DN 600MM</v>
          </cell>
          <cell r="F744">
            <v>-36.29</v>
          </cell>
          <cell r="H744">
            <v>129.61000000000001</v>
          </cell>
          <cell r="K744">
            <v>0.28000000000000003</v>
          </cell>
        </row>
        <row r="745">
          <cell r="D745" t="str">
            <v>DESCONTO DO TUBO DN 1000MM</v>
          </cell>
          <cell r="F745">
            <v>-102.39</v>
          </cell>
          <cell r="H745">
            <v>129.61000000000001</v>
          </cell>
          <cell r="K745">
            <v>0.79</v>
          </cell>
        </row>
        <row r="747">
          <cell r="A747" t="str">
            <v>4.8.9</v>
          </cell>
          <cell r="B747" t="str">
            <v>SINAPI DEZEMBRO 2025</v>
          </cell>
          <cell r="C747">
            <v>100975</v>
          </cell>
          <cell r="D747" t="str">
            <v>CARGA, MANOBRA E DESCARGA DE SOLOS E MATERIAIS GRANULARES EM CAMINHÃO BASCULANTE 14 M³ - CARGA COM PÁ CARREGADEIRA (CAÇAMBA DE 1,7 A 2,8 M³ / 128 HP) E DESCARGA LIVRE (UNIDADE: M3). AF_07/2020</v>
          </cell>
          <cell r="E747" t="str">
            <v>M3</v>
          </cell>
          <cell r="F747">
            <v>437.41</v>
          </cell>
          <cell r="J747" t="str">
            <v>EMPOLAMENTO</v>
          </cell>
        </row>
        <row r="748">
          <cell r="D748" t="str">
            <v>MATERIAL ESCAVADO</v>
          </cell>
          <cell r="F748">
            <v>437.41</v>
          </cell>
          <cell r="J748">
            <v>1.25</v>
          </cell>
          <cell r="M748">
            <v>349.93</v>
          </cell>
        </row>
        <row r="750">
          <cell r="A750" t="str">
            <v>4.8.10</v>
          </cell>
          <cell r="B750" t="str">
            <v>SINAPI DEZEMBRO 2025</v>
          </cell>
          <cell r="C750">
            <v>95876</v>
          </cell>
          <cell r="D750" t="str">
            <v>TRANSPORTE COM CAMINHÃO BASCULANTE DE 14 M³, EM VIA URBANA PAVIMENTADA, DMT ATÉ 30 KM (UNIDADE: M3XKM). AF_07/2020</v>
          </cell>
          <cell r="E750" t="str">
            <v>M3XKM</v>
          </cell>
          <cell r="F750">
            <v>6561.15</v>
          </cell>
          <cell r="H750" t="str">
            <v>KM</v>
          </cell>
          <cell r="M750" t="str">
            <v>CARGA</v>
          </cell>
        </row>
        <row r="751">
          <cell r="D751" t="str">
            <v>TRANSPORTE DA CARGA</v>
          </cell>
          <cell r="F751">
            <v>6561.15</v>
          </cell>
          <cell r="H751">
            <v>15</v>
          </cell>
          <cell r="M751">
            <v>437.41</v>
          </cell>
        </row>
        <row r="753">
          <cell r="A753" t="str">
            <v>4.8.11</v>
          </cell>
          <cell r="B753" t="str">
            <v>SINAPI DEZEMBRO 2025</v>
          </cell>
          <cell r="C753">
            <v>97951</v>
          </cell>
          <cell r="D753" t="str">
            <v>CAIXA PARA BOCA DE LOBO COMBINADA COM GRELHA RETANGULAR, EM ALVENARIA COM TIJOLOS CERÂMICOS MACIÇOS, DIMENSÕES INTERNAS: 1,3X1X1,2 M. AF_12/2020</v>
          </cell>
          <cell r="E753" t="str">
            <v>UN</v>
          </cell>
          <cell r="F753">
            <v>26</v>
          </cell>
        </row>
        <row r="754">
          <cell r="D754" t="str">
            <v>CAIXA PARA A BOCA 1,3 X 1 X 1,2 M</v>
          </cell>
          <cell r="F754">
            <v>26</v>
          </cell>
          <cell r="H754">
            <v>2592.31</v>
          </cell>
          <cell r="L754">
            <v>0.01</v>
          </cell>
        </row>
        <row r="756">
          <cell r="A756" t="str">
            <v>4.8.12</v>
          </cell>
          <cell r="B756" t="str">
            <v>SICRO OUTUBRO / 2025</v>
          </cell>
          <cell r="C756">
            <v>804121</v>
          </cell>
          <cell r="D756" t="str">
            <v>BOCA DE BSTC D = 1,00 M - ESCONSIDADE 0° - AREIA E BRITA COMERCIAIS - ALAS RETAS</v>
          </cell>
          <cell r="E756" t="str">
            <v>UN</v>
          </cell>
          <cell r="F756">
            <v>26</v>
          </cell>
        </row>
        <row r="757">
          <cell r="D757" t="str">
            <v>BOCA DE BSTC D = 1,00 M</v>
          </cell>
          <cell r="F757">
            <v>26</v>
          </cell>
          <cell r="H757">
            <v>2592.31</v>
          </cell>
          <cell r="L757">
            <v>0.01</v>
          </cell>
        </row>
        <row r="759">
          <cell r="A759" t="str">
            <v>4.8.13</v>
          </cell>
          <cell r="B759" t="str">
            <v>ORSE NOVEMBRO / 2025</v>
          </cell>
          <cell r="C759">
            <v>10224</v>
          </cell>
          <cell r="D759" t="str">
            <v>CANALETA DE DRENAGEM EM CONCRETO, DIMENSÕES INTERNAS 40 X 50CM, COM TAMPA DE CONCRETO, INCLUSIVE ESCAVAÇÃO MANUAL</v>
          </cell>
          <cell r="E759" t="str">
            <v>M</v>
          </cell>
          <cell r="F759">
            <v>129.61000000000001</v>
          </cell>
        </row>
        <row r="760">
          <cell r="D760" t="str">
            <v>CANALETA</v>
          </cell>
          <cell r="F760">
            <v>129.61000000000001</v>
          </cell>
          <cell r="H760">
            <v>2592.31</v>
          </cell>
          <cell r="L760">
            <v>0.05</v>
          </cell>
        </row>
        <row r="762">
          <cell r="A762" t="str">
            <v>4.8.14</v>
          </cell>
          <cell r="B762" t="str">
            <v>SINAPI DEZEMBRO 2025</v>
          </cell>
          <cell r="C762">
            <v>89512</v>
          </cell>
          <cell r="D762" t="str">
            <v>TUBO PVC, SÉRIE R, ÁGUA PLUVIAL, DN 100 MM, FORNECIDO E INSTALADO EM RAMAL DE ENCAMINHAMENTO. AF_06/2022</v>
          </cell>
          <cell r="E762" t="str">
            <v>M</v>
          </cell>
          <cell r="F762">
            <v>259.23</v>
          </cell>
        </row>
        <row r="763">
          <cell r="D763" t="str">
            <v>RECUPERAÇÃO DE TUBULAÇÃO DANIFICADA</v>
          </cell>
          <cell r="F763">
            <v>259.23</v>
          </cell>
          <cell r="H763">
            <v>2592.31</v>
          </cell>
          <cell r="J763">
            <v>2</v>
          </cell>
          <cell r="L763">
            <v>0.05</v>
          </cell>
        </row>
        <row r="765">
          <cell r="A765" t="str">
            <v>4.8.15</v>
          </cell>
          <cell r="B765" t="str">
            <v>SINAPI DEZEMBRO 2025</v>
          </cell>
          <cell r="C765">
            <v>104166</v>
          </cell>
          <cell r="D765" t="str">
            <v>TUBO PVC, SÉRIE R, ÁGUA PLUVIAL, DN 150 MM, FORNECIDO E INSTALADO EM RAMAL DE ENCAMINHAMENTO. AF_06/2022</v>
          </cell>
          <cell r="E765" t="str">
            <v>M</v>
          </cell>
          <cell r="F765">
            <v>155.53</v>
          </cell>
        </row>
        <row r="766">
          <cell r="D766" t="str">
            <v>RECUPERAÇÃO DE TUBULAÇÃO DANIFICADA</v>
          </cell>
          <cell r="F766">
            <v>155.53</v>
          </cell>
          <cell r="H766">
            <v>2592.31</v>
          </cell>
          <cell r="J766">
            <v>2</v>
          </cell>
          <cell r="L766">
            <v>0.03</v>
          </cell>
        </row>
        <row r="768">
          <cell r="A768" t="str">
            <v>4.8.16</v>
          </cell>
          <cell r="B768" t="str">
            <v>SINAPI DEZEMBRO 2025</v>
          </cell>
          <cell r="C768">
            <v>99251</v>
          </cell>
          <cell r="D768" t="str">
            <v>CAIXA ENTERRADA HIDRÁULICA RETANGULAR EM ALVENARIA COM TIJOLOS CERÂMICOS MACIÇOS, DIMENSÕES INTERNAS: 0,4X0,4X0,4 M PARA REDE DE DRENAGEM. AF_12/2020</v>
          </cell>
          <cell r="E768" t="str">
            <v>UN</v>
          </cell>
          <cell r="F768">
            <v>69</v>
          </cell>
        </row>
        <row r="769">
          <cell r="D769" t="str">
            <v>CAIXA DE PASSAGEM</v>
          </cell>
          <cell r="F769">
            <v>69</v>
          </cell>
          <cell r="J769">
            <v>69</v>
          </cell>
        </row>
        <row r="771">
          <cell r="A771" t="str">
            <v>4.9</v>
          </cell>
          <cell r="B771" t="str">
            <v/>
          </cell>
          <cell r="C771" t="str">
            <v/>
          </cell>
          <cell r="D771" t="str">
            <v>SINALIZAÇÃO VIÁRIA VERTICAL</v>
          </cell>
          <cell r="E771" t="str">
            <v/>
          </cell>
        </row>
        <row r="772">
          <cell r="A772" t="str">
            <v>4.9.1</v>
          </cell>
          <cell r="B772" t="str">
            <v>SICRO OUTUBRO / 2025</v>
          </cell>
          <cell r="C772">
            <v>5213444</v>
          </cell>
          <cell r="D772" t="str">
            <v>PLACA DE REGULAMENTAÇÃO EM AÇO, R1 LADO 0,248 M - PELÍCULA RETRORREFLETIVA TIPO I + SI - FORNECIMENTO E IMPLANTAÇÃO</v>
          </cell>
          <cell r="E772" t="str">
            <v>UN</v>
          </cell>
          <cell r="F772">
            <v>45</v>
          </cell>
        </row>
        <row r="773">
          <cell r="D773" t="str">
            <v>PLACA R1</v>
          </cell>
          <cell r="F773">
            <v>45</v>
          </cell>
          <cell r="J773">
            <v>15</v>
          </cell>
          <cell r="L773">
            <v>3</v>
          </cell>
        </row>
        <row r="775">
          <cell r="A775" t="str">
            <v>4.9.2</v>
          </cell>
          <cell r="B775" t="str">
            <v>SICRO OUTUBRO / 2025</v>
          </cell>
          <cell r="C775">
            <v>5213855</v>
          </cell>
          <cell r="D775" t="str">
            <v>SUPORTE METÁLICO GALVANIZADO PARA PLACA DE REGULAMENTAÇÃO - R1 - LADO DE 0,248 M - FORNECIMENTO E IMPLANTAÇÃO</v>
          </cell>
          <cell r="E775" t="str">
            <v>UN</v>
          </cell>
          <cell r="F775">
            <v>45</v>
          </cell>
        </row>
        <row r="776">
          <cell r="D776" t="str">
            <v>PLACA R1</v>
          </cell>
          <cell r="F776">
            <v>45</v>
          </cell>
          <cell r="J776">
            <v>45</v>
          </cell>
        </row>
        <row r="778">
          <cell r="A778" t="str">
            <v>4.9.3</v>
          </cell>
          <cell r="B778" t="str">
            <v>SICRO OUTUBRO / 2025</v>
          </cell>
          <cell r="C778">
            <v>5213464</v>
          </cell>
          <cell r="D778" t="str">
            <v>PLACA DE ADVERTÊNCIA EM AÇO, LADO DE 0,60 M - PELÍCULA RETRORREFLETIVA TIPO I + SI - FORNECIMENTO E IMPLANTAÇÃO</v>
          </cell>
          <cell r="E778" t="str">
            <v>UN</v>
          </cell>
          <cell r="F778">
            <v>18</v>
          </cell>
        </row>
        <row r="779">
          <cell r="D779" t="str">
            <v>PLACA DE ADVERTÊNCIA</v>
          </cell>
          <cell r="F779">
            <v>18</v>
          </cell>
          <cell r="J779">
            <v>6</v>
          </cell>
          <cell r="L779">
            <v>3</v>
          </cell>
        </row>
        <row r="781">
          <cell r="A781" t="str">
            <v>4.9.4</v>
          </cell>
          <cell r="B781" t="str">
            <v>SICRO OUTUBRO / 2025</v>
          </cell>
          <cell r="C781">
            <v>5213863</v>
          </cell>
          <cell r="D781" t="str">
            <v>SUPORTE METÁLICO GALVANIZADO PARA PLACA DE ADVERTÊNCIA OU REGULAMENTAÇÃO - LADO OU DIÂMETRO DE 0,60 M - FORNECIMENTO E IMPLANTAÇÃO</v>
          </cell>
          <cell r="E781" t="str">
            <v>UN</v>
          </cell>
          <cell r="F781">
            <v>63</v>
          </cell>
        </row>
        <row r="782">
          <cell r="D782" t="str">
            <v>PLACA DE ADVERTÊNCIA</v>
          </cell>
          <cell r="F782">
            <v>18</v>
          </cell>
          <cell r="J782">
            <v>18</v>
          </cell>
        </row>
        <row r="783">
          <cell r="D783" t="str">
            <v>PLACA DE REGULAMENTAÇÃO</v>
          </cell>
          <cell r="F783">
            <v>45</v>
          </cell>
          <cell r="J783">
            <v>45</v>
          </cell>
        </row>
        <row r="785">
          <cell r="A785" t="str">
            <v>4.9.5</v>
          </cell>
          <cell r="B785" t="str">
            <v>SICRO OUTUBRO / 2025</v>
          </cell>
          <cell r="C785">
            <v>5213440</v>
          </cell>
          <cell r="D785" t="str">
            <v>PLACA DE REGULAMENTAÇÃO EM AÇO D = 0,60 M - PELÍCULA RETRORREFLETIVA TIPO I + SI - FORNECIMENTO E IMPLANTAÇÃO</v>
          </cell>
          <cell r="E785" t="str">
            <v>UN</v>
          </cell>
          <cell r="F785">
            <v>45</v>
          </cell>
        </row>
        <row r="786">
          <cell r="D786" t="str">
            <v>PLACA DE REGULAMENTAÇÃO</v>
          </cell>
          <cell r="F786">
            <v>45</v>
          </cell>
          <cell r="J786">
            <v>15</v>
          </cell>
          <cell r="L786">
            <v>3</v>
          </cell>
        </row>
        <row r="788">
          <cell r="A788" t="str">
            <v>4.9.6</v>
          </cell>
          <cell r="B788" t="str">
            <v>SICRO OUTUBRO / 2025</v>
          </cell>
          <cell r="C788">
            <v>5213448</v>
          </cell>
          <cell r="D788" t="str">
            <v>PLACA DE REGULAMENTAÇÃO EM AÇO, R2 LADO 0,60 M - PELÍCULA RETRORREFLETIVA TIPO I + SI - FORNECIMENTO E IMPLANTAÇÃO</v>
          </cell>
          <cell r="E788" t="str">
            <v>UN</v>
          </cell>
          <cell r="F788">
            <v>6</v>
          </cell>
        </row>
        <row r="789">
          <cell r="D789" t="str">
            <v>PLACA R2</v>
          </cell>
          <cell r="F789">
            <v>6</v>
          </cell>
          <cell r="J789">
            <v>2</v>
          </cell>
          <cell r="L789">
            <v>3</v>
          </cell>
        </row>
        <row r="791">
          <cell r="A791" t="str">
            <v>4.9.7</v>
          </cell>
          <cell r="B791" t="str">
            <v>SICRO OUTUBRO / 2025</v>
          </cell>
          <cell r="C791">
            <v>5213859</v>
          </cell>
          <cell r="D791" t="str">
            <v>SUPORTE METÁLICO GALVANIZADO PARA PLACA DE REGULAMENTAÇÃO - R2 - LADO DE 0,60 M - FORNECIMENTO E IMPLANTAÇÃO</v>
          </cell>
          <cell r="E791" t="str">
            <v>UN</v>
          </cell>
          <cell r="F791">
            <v>6</v>
          </cell>
        </row>
        <row r="792">
          <cell r="D792" t="str">
            <v>PLACA R2</v>
          </cell>
          <cell r="F792">
            <v>6</v>
          </cell>
          <cell r="J792">
            <v>6</v>
          </cell>
        </row>
        <row r="794">
          <cell r="A794" t="str">
            <v>4.9.8</v>
          </cell>
          <cell r="B794" t="str">
            <v>COMPOSIÇÃO</v>
          </cell>
          <cell r="C794" t="str">
            <v>CPU 006</v>
          </cell>
          <cell r="D794" t="str">
            <v>COLOCAÇÃO DE PLACA DE IDENTIFICAÇÃO DE RUAS, TIPO TOTEM, COMPOSTO POR TUBO DE AÇO GALVANIZADO COM DIÂMETRO 2"E H= 2,50M COM 3 PLACAS EM CHAPA DE AÇO, SENDO DUAS  COM DIMENSÕES  DE 45,00 X 20,00CM E UMA COM DIMENSÃO DE 45,00 X 45,00</v>
          </cell>
          <cell r="E794" t="str">
            <v>UN</v>
          </cell>
          <cell r="F794">
            <v>14</v>
          </cell>
        </row>
        <row r="795">
          <cell r="D795" t="str">
            <v>PLACA DE IDENTIFICAÇÃO DE RUA</v>
          </cell>
          <cell r="F795">
            <v>14</v>
          </cell>
          <cell r="J795">
            <v>34.56</v>
          </cell>
          <cell r="L795">
            <v>0.4</v>
          </cell>
        </row>
        <row r="797">
          <cell r="A797" t="str">
            <v>4.9.9</v>
          </cell>
          <cell r="B797" t="str">
            <v>COMPOSIÇÃO</v>
          </cell>
          <cell r="C797" t="str">
            <v>CPU 007</v>
          </cell>
          <cell r="D797" t="str">
            <v>COLOCAÇÃO DE PLACA DE IDENTIFICAÇÃO DE RUAS, TIPO TOTEM, COMPOSTO POR TUBO DE AÇO GALVANIZADO COM DIÂMETRO 2"E H= 2,50M COM 2 PLACAS EM CHAPA DE AÇO, SENDO UMA  COM DIMENSÕES  DE 45,00 X 20,00CM E UMA COM DIMENSÃO DE 45,00 X 45,00</v>
          </cell>
          <cell r="E797" t="str">
            <v>UN</v>
          </cell>
          <cell r="F797">
            <v>21</v>
          </cell>
        </row>
        <row r="798">
          <cell r="D798" t="str">
            <v>PLACA DE IDENTIFICAÇÃO DE RUA</v>
          </cell>
          <cell r="F798">
            <v>21</v>
          </cell>
          <cell r="J798">
            <v>34.56</v>
          </cell>
          <cell r="L798">
            <v>0.6</v>
          </cell>
        </row>
        <row r="800">
          <cell r="A800" t="str">
            <v>4.10</v>
          </cell>
          <cell r="B800" t="str">
            <v/>
          </cell>
          <cell r="C800" t="str">
            <v/>
          </cell>
          <cell r="D800" t="str">
            <v>SERVIÇOS COMPLEMENTARES E SINALIZAÇÃO DE OBRA</v>
          </cell>
          <cell r="E800" t="str">
            <v/>
          </cell>
        </row>
        <row r="801">
          <cell r="A801" t="str">
            <v>4.10.1</v>
          </cell>
          <cell r="B801" t="str">
            <v>SINAPI-I DEZEMBRO 2025</v>
          </cell>
          <cell r="C801">
            <v>10848</v>
          </cell>
          <cell r="D801" t="str">
            <v>PLACA DE INAUGURACAO METALICA, *40* CM X *60* CM</v>
          </cell>
          <cell r="E801" t="str">
            <v>UN</v>
          </cell>
          <cell r="F801">
            <v>26</v>
          </cell>
        </row>
        <row r="802">
          <cell r="D802" t="str">
            <v>PLACA DE INAUGURAÇÃO</v>
          </cell>
          <cell r="F802">
            <v>26</v>
          </cell>
          <cell r="J802">
            <v>26</v>
          </cell>
        </row>
        <row r="804">
          <cell r="A804" t="str">
            <v>4.10.2</v>
          </cell>
          <cell r="B804" t="str">
            <v>SICRO OUTUBRO / 2025</v>
          </cell>
          <cell r="C804">
            <v>5213834</v>
          </cell>
          <cell r="D804" t="str">
            <v>BARREIRA PLÁSTICA PARA CANALIZAÇÃO DE TRÂNSITO - 60 X 45 X 60 CM - UTILIZAÇÃO DE 600 CICLOS - FORNECIMENTO, 01 IMPLANTAÇÃO E 01 RETIRADA DIÁRIA</v>
          </cell>
          <cell r="E804" t="str">
            <v>UN.DIA</v>
          </cell>
          <cell r="F804">
            <v>968</v>
          </cell>
          <cell r="H804" t="str">
            <v>MESES</v>
          </cell>
          <cell r="I804" t="str">
            <v>DIA</v>
          </cell>
          <cell r="J804" t="str">
            <v>QTDE</v>
          </cell>
          <cell r="L804" t="str">
            <v>INCIDÊNCIA</v>
          </cell>
        </row>
        <row r="805">
          <cell r="D805" t="str">
            <v>SINALIZAÇÃO DE OBRA</v>
          </cell>
          <cell r="F805">
            <v>968</v>
          </cell>
          <cell r="H805">
            <v>11</v>
          </cell>
          <cell r="I805">
            <v>22</v>
          </cell>
          <cell r="J805">
            <v>8</v>
          </cell>
          <cell r="L805">
            <v>0.5</v>
          </cell>
        </row>
        <row r="807">
          <cell r="A807" t="str">
            <v>4.10.3</v>
          </cell>
          <cell r="B807" t="str">
            <v>SICRO OUTUBRO / 2025</v>
          </cell>
          <cell r="C807">
            <v>5213838</v>
          </cell>
          <cell r="D807" t="str">
            <v>CILINDRO CANALIZADOR DE TRÁFEGO COM BASE QUADRADA DE 111 X 56 X 56 CM - UTILIZAÇÃO DE 600 CICLOS - FORNECIMENTO, 01 IMPLANTAÇÃO E 01 RETIRADA DIÁRIA</v>
          </cell>
          <cell r="E807" t="str">
            <v>UN.DIA</v>
          </cell>
          <cell r="F807">
            <v>968</v>
          </cell>
          <cell r="H807" t="str">
            <v>MESES</v>
          </cell>
          <cell r="I807" t="str">
            <v>DIA</v>
          </cell>
          <cell r="J807" t="str">
            <v>QTDE</v>
          </cell>
          <cell r="L807" t="str">
            <v>INCIDÊNCIA</v>
          </cell>
        </row>
        <row r="808">
          <cell r="D808" t="str">
            <v>SINALIZAÇÃO DE OBRA</v>
          </cell>
          <cell r="F808">
            <v>968</v>
          </cell>
          <cell r="H808">
            <v>11</v>
          </cell>
          <cell r="I808">
            <v>22</v>
          </cell>
          <cell r="J808">
            <v>8</v>
          </cell>
          <cell r="L808">
            <v>0.5</v>
          </cell>
        </row>
        <row r="810">
          <cell r="A810" t="str">
            <v>4.10.4</v>
          </cell>
          <cell r="B810" t="str">
            <v>SINAPI DEZEMBRO 2025</v>
          </cell>
          <cell r="C810">
            <v>104790</v>
          </cell>
          <cell r="D810" t="str">
            <v>DEMOLIÇÃO DE PISO DE CONCRETO SIMPLES, DE FORMA MECANIZADA COM MARTELETE, SEM REAPROVEITAMENTO. AF_09/2023</v>
          </cell>
          <cell r="E810" t="str">
            <v>M3</v>
          </cell>
          <cell r="F810">
            <v>16.649999999999999</v>
          </cell>
        </row>
        <row r="811">
          <cell r="D811" t="str">
            <v>DEMOLIÇÃO</v>
          </cell>
          <cell r="F811">
            <v>16.649999999999999</v>
          </cell>
          <cell r="M811">
            <v>16.649999999999999</v>
          </cell>
        </row>
        <row r="813">
          <cell r="A813" t="str">
            <v>4.10.5</v>
          </cell>
          <cell r="B813" t="str">
            <v>SICRO OUTUBRO / 2025</v>
          </cell>
          <cell r="C813">
            <v>5219544</v>
          </cell>
          <cell r="D813" t="str">
            <v>CAVALETE EM PERFIL METÁLICO PARA PLACA DE SINALIZAÇÃO - 1,00 M X 1,00 M - CONFECÇÃO</v>
          </cell>
          <cell r="E813" t="str">
            <v>UN</v>
          </cell>
          <cell r="F813">
            <v>36</v>
          </cell>
          <cell r="I813" t="str">
            <v>QTDE DE VIAS</v>
          </cell>
          <cell r="J813" t="str">
            <v>QTDE</v>
          </cell>
        </row>
        <row r="814">
          <cell r="D814" t="str">
            <v>SINALIZAÇÃO DE OBRA</v>
          </cell>
          <cell r="F814">
            <v>36</v>
          </cell>
          <cell r="I814">
            <v>9</v>
          </cell>
          <cell r="J814">
            <v>4</v>
          </cell>
        </row>
        <row r="816">
          <cell r="A816" t="str">
            <v>4.10.6</v>
          </cell>
          <cell r="B816" t="str">
            <v>SICRO OUTUBRO / 2025</v>
          </cell>
          <cell r="C816">
            <v>5213417</v>
          </cell>
          <cell r="D816" t="str">
            <v>PLACA EM AÇO Nº 16 GALVANIZADO COM PELÍCULA RETRORREFLETIVA TIPO I + III - CONFECÇÃO</v>
          </cell>
          <cell r="E816" t="str">
            <v>M²</v>
          </cell>
          <cell r="F816">
            <v>28.8</v>
          </cell>
          <cell r="H816" t="str">
            <v>COMPR.</v>
          </cell>
          <cell r="I816" t="str">
            <v>ALTURA</v>
          </cell>
          <cell r="J816" t="str">
            <v>CAVALETE</v>
          </cell>
        </row>
        <row r="817">
          <cell r="D817" t="str">
            <v>SINALIZAÇÃO DE OBRA</v>
          </cell>
          <cell r="F817">
            <v>28.8</v>
          </cell>
          <cell r="H817">
            <v>1</v>
          </cell>
          <cell r="I817">
            <v>0.8</v>
          </cell>
          <cell r="J817">
            <v>36</v>
          </cell>
        </row>
        <row r="819">
          <cell r="A819" t="str">
            <v>4.10.7</v>
          </cell>
          <cell r="B819" t="str">
            <v>SICRO OUTUBRO / 2025</v>
          </cell>
          <cell r="C819">
            <v>5502972</v>
          </cell>
          <cell r="D819" t="str">
            <v>ESCAVAÇÃO DE VALA EM MATERIAL DE 3ª CATEGORIA - RESISTÊNCIA À COMPRESSÃO ACIMA DE 110 MPA - COM ESCAVADEIRA E ROMPEDOR HIDRÁULICO 1.700 KG</v>
          </cell>
          <cell r="E819" t="str">
            <v>M³</v>
          </cell>
          <cell r="F819">
            <v>13.47</v>
          </cell>
        </row>
        <row r="820">
          <cell r="D820" t="str">
            <v>ESCAVAÇÃO DE MATERIAL (3ª CATEGORIA)</v>
          </cell>
          <cell r="F820">
            <v>13.47</v>
          </cell>
          <cell r="M820">
            <v>13.47</v>
          </cell>
        </row>
        <row r="822">
          <cell r="A822" t="str">
            <v>4.10.8</v>
          </cell>
          <cell r="B822" t="str">
            <v>SINAPI DEZEMBRO 2025</v>
          </cell>
          <cell r="C822">
            <v>103310</v>
          </cell>
          <cell r="D822" t="str">
            <v>INSTALAÇÃO DE LIXEIRA METÁLICA DUPLA, CAPACIDADE DE 60 L, EM TUBO DE AÇO CARBONO E CESTOS EM CHAPA DE AÇO COM PINTURA ELETROSTÁTICA, SOBRE SOLO. AF_11/2021</v>
          </cell>
          <cell r="E822" t="str">
            <v>UN</v>
          </cell>
          <cell r="F822">
            <v>54</v>
          </cell>
          <cell r="I822" t="str">
            <v>QTDE DE VIAS</v>
          </cell>
          <cell r="J822" t="str">
            <v>QTDE</v>
          </cell>
        </row>
        <row r="823">
          <cell r="D823" t="str">
            <v>LIXEIRA</v>
          </cell>
          <cell r="F823">
            <v>54</v>
          </cell>
          <cell r="I823">
            <v>9</v>
          </cell>
          <cell r="J823">
            <v>6</v>
          </cell>
        </row>
        <row r="825">
          <cell r="A825" t="str">
            <v>4.10.9</v>
          </cell>
          <cell r="B825" t="str">
            <v>SICRO OUTUBRO / 2025</v>
          </cell>
          <cell r="C825">
            <v>5213850</v>
          </cell>
          <cell r="D825" t="str">
            <v>OPERAÇÃO DE SINALIZAÇÃO POR BANDEIROLA DE TECIDO OU COM PLACA METÁLICA</v>
          </cell>
          <cell r="E825" t="str">
            <v>H</v>
          </cell>
          <cell r="F825">
            <v>1408</v>
          </cell>
        </row>
        <row r="826">
          <cell r="D826" t="str">
            <v>SINALIZAÇÃO DE OBRA</v>
          </cell>
          <cell r="F826">
            <v>1408</v>
          </cell>
          <cell r="J826">
            <v>1408</v>
          </cell>
        </row>
        <row r="828">
          <cell r="A828" t="str">
            <v>4.10.10</v>
          </cell>
          <cell r="B828" t="str">
            <v>SICRO OUTUBRO / 2025</v>
          </cell>
          <cell r="C828">
            <v>5213835</v>
          </cell>
          <cell r="D828" t="str">
            <v>CONE PLÁSTICO PARA CANALIZAÇÃO DE TRÂNSITO - UTILIZAÇÃO DE 150 CICLOS - FORNECIMENTO, 01 IMPLANTAÇÃO E 01 RETIRADA DIÁRIA</v>
          </cell>
          <cell r="E828" t="str">
            <v>UN.DIA</v>
          </cell>
          <cell r="F828">
            <v>660</v>
          </cell>
          <cell r="I828" t="str">
            <v>DIA</v>
          </cell>
          <cell r="J828" t="str">
            <v>QTDE</v>
          </cell>
        </row>
        <row r="829">
          <cell r="D829" t="str">
            <v>SINALIZAÇÃO DE OBRA</v>
          </cell>
          <cell r="F829">
            <v>660</v>
          </cell>
          <cell r="I829">
            <v>22</v>
          </cell>
          <cell r="J829">
            <v>30</v>
          </cell>
        </row>
        <row r="831">
          <cell r="A831" t="str">
            <v>4.10.11</v>
          </cell>
          <cell r="B831" t="str">
            <v>SICRO OUTUBRO / 2025</v>
          </cell>
          <cell r="C831">
            <v>5212557</v>
          </cell>
          <cell r="D831" t="str">
            <v>PLACA DE REGULAMENTAÇÃO PARA SINALIZAÇÃO DE OBRAS MONTADA EM SUPORTE METÁLICO MÓVEL - D = 1,00 M - UTILIZAÇÃO DE 600 CICLOS - FORNECIMENTO, 01 IMPLANTAÇÃO E 01 RETIRADA DIÁRIA</v>
          </cell>
          <cell r="E831" t="str">
            <v>UN.DIA</v>
          </cell>
          <cell r="F831">
            <v>145</v>
          </cell>
          <cell r="H831" t="str">
            <v>MESES</v>
          </cell>
          <cell r="I831" t="str">
            <v>DIA</v>
          </cell>
          <cell r="J831" t="str">
            <v>QTDE</v>
          </cell>
          <cell r="L831" t="str">
            <v>INCIDÊNCIA</v>
          </cell>
        </row>
        <row r="832">
          <cell r="D832" t="str">
            <v>SINALIZAÇÃO DE OBRA</v>
          </cell>
          <cell r="F832">
            <v>145</v>
          </cell>
          <cell r="H832">
            <v>11</v>
          </cell>
          <cell r="I832">
            <v>22</v>
          </cell>
          <cell r="J832">
            <v>2</v>
          </cell>
          <cell r="L832">
            <v>0.3</v>
          </cell>
        </row>
        <row r="834">
          <cell r="A834" t="str">
            <v>4.10.12</v>
          </cell>
          <cell r="B834" t="str">
            <v>SICRO OUTUBRO / 2025</v>
          </cell>
          <cell r="C834">
            <v>5212560</v>
          </cell>
          <cell r="D834" t="str">
            <v>PLACA DE ADVERTÊNCIA PARA SINALIZAÇÃO DE OBRAS MONTADA EM SUPORTE METÁLICO MÓVEL, LADO 1,00 M - UTILIZAÇÃO DE 600 CICLOS - FORNECIMENTO, 01 IMPLANTAÇÃO E 01 RETIRADA DIÁRIA</v>
          </cell>
          <cell r="E834" t="str">
            <v>UN.DIA</v>
          </cell>
          <cell r="F834">
            <v>363</v>
          </cell>
          <cell r="H834" t="str">
            <v>MESES</v>
          </cell>
          <cell r="I834" t="str">
            <v>DIA</v>
          </cell>
          <cell r="J834" t="str">
            <v>QTDE</v>
          </cell>
          <cell r="L834" t="str">
            <v>INCIDÊNCIA</v>
          </cell>
        </row>
        <row r="835">
          <cell r="D835" t="str">
            <v>SINALIZAÇÃO DE OBRA</v>
          </cell>
          <cell r="F835">
            <v>363</v>
          </cell>
          <cell r="H835">
            <v>11</v>
          </cell>
          <cell r="I835">
            <v>22</v>
          </cell>
          <cell r="J835">
            <v>5</v>
          </cell>
          <cell r="L835">
            <v>0.3</v>
          </cell>
        </row>
        <row r="837">
          <cell r="A837" t="str">
            <v>5.</v>
          </cell>
          <cell r="B837" t="str">
            <v/>
          </cell>
          <cell r="C837" t="str">
            <v/>
          </cell>
          <cell r="D837" t="str">
            <v>EXECUÇÃO DE SERVIÇOS DE ENGENHARIA PARA CAPEAMENTO E/OU RECAPEAMENTO DE VIAS EM CONCRETO BETUMINOSO USINADO À QUENTE (CBUQ)</v>
          </cell>
          <cell r="E837" t="str">
            <v/>
          </cell>
        </row>
        <row r="838">
          <cell r="A838" t="str">
            <v>5.1</v>
          </cell>
          <cell r="B838" t="str">
            <v/>
          </cell>
          <cell r="C838" t="str">
            <v/>
          </cell>
          <cell r="D838" t="str">
            <v>ADMINISTRAÇÃO LOCAL</v>
          </cell>
          <cell r="E838" t="str">
            <v/>
          </cell>
        </row>
        <row r="839">
          <cell r="A839" t="str">
            <v>5.1.1</v>
          </cell>
          <cell r="B839" t="str">
            <v>COMPOSIÇÃO</v>
          </cell>
          <cell r="C839" t="str">
            <v>CPU 012</v>
          </cell>
          <cell r="D839" t="str">
            <v>ADMINISTRAÇÃO LOCAL PARA PAVIMENTAÇÃO DE CAPEAMENTO E/OU RECAPEAMENTO (12 MESES)</v>
          </cell>
          <cell r="E839" t="str">
            <v>UN</v>
          </cell>
          <cell r="F839">
            <v>1</v>
          </cell>
        </row>
        <row r="840">
          <cell r="D840" t="str">
            <v>ADMINISTRAÇÃO LOCAL</v>
          </cell>
          <cell r="F840">
            <v>1</v>
          </cell>
          <cell r="J840">
            <v>1</v>
          </cell>
        </row>
        <row r="842">
          <cell r="A842" t="str">
            <v>5.2</v>
          </cell>
          <cell r="B842" t="str">
            <v/>
          </cell>
          <cell r="C842" t="str">
            <v/>
          </cell>
          <cell r="D842" t="str">
            <v>SERVIÇOS PRELIMINARES</v>
          </cell>
          <cell r="E842" t="str">
            <v/>
          </cell>
        </row>
        <row r="843">
          <cell r="A843" t="str">
            <v>5.2.1</v>
          </cell>
          <cell r="B843" t="str">
            <v>SINAPI DEZEMBRO 2025</v>
          </cell>
          <cell r="C843">
            <v>103689</v>
          </cell>
          <cell r="D843" t="str">
            <v>FORNECIMENTO E INSTALAÇÃO DE PLACA DE OBRA COM CHAPA GALVANIZADA E ESTRUTURA DE MADEIRA. AF_03/2022_PS</v>
          </cell>
          <cell r="E843" t="str">
            <v>M2</v>
          </cell>
          <cell r="F843">
            <v>547.55999999999995</v>
          </cell>
        </row>
        <row r="844">
          <cell r="D844" t="str">
            <v>MODELO 01</v>
          </cell>
          <cell r="F844">
            <v>168.48</v>
          </cell>
          <cell r="H844">
            <v>3.6</v>
          </cell>
          <cell r="I844">
            <v>1.8</v>
          </cell>
          <cell r="J844">
            <v>26</v>
          </cell>
        </row>
        <row r="845">
          <cell r="D845" t="str">
            <v>MODELO 02</v>
          </cell>
          <cell r="F845">
            <v>379.08</v>
          </cell>
          <cell r="H845">
            <v>5.4</v>
          </cell>
          <cell r="I845">
            <v>2.7</v>
          </cell>
          <cell r="J845">
            <v>26</v>
          </cell>
        </row>
        <row r="847">
          <cell r="A847" t="str">
            <v>5.2.2</v>
          </cell>
          <cell r="B847" t="str">
            <v>COMPESA 2024.2</v>
          </cell>
          <cell r="C847" t="str">
            <v>01.08.42U</v>
          </cell>
          <cell r="D847" t="str">
            <v>CANTEIRO ITINERANTE COMPOSTO DE TOLDO, CONJUNTO DE MESA E CADEIRAS E BANHEIRO QUÍMICO COM LIMPEZA DIÁRIA INCLUSO COLETA E DESTINAÇÃO FINAL DE EFLUENTES</v>
          </cell>
          <cell r="E847" t="str">
            <v>MÊS</v>
          </cell>
          <cell r="F847">
            <v>22</v>
          </cell>
          <cell r="J847" t="str">
            <v>QTDE</v>
          </cell>
          <cell r="K847" t="str">
            <v>MESES</v>
          </cell>
        </row>
        <row r="848">
          <cell r="D848" t="str">
            <v>CANTEIRO</v>
          </cell>
          <cell r="F848">
            <v>22</v>
          </cell>
          <cell r="J848">
            <v>2</v>
          </cell>
          <cell r="K848">
            <v>11</v>
          </cell>
        </row>
        <row r="850">
          <cell r="A850" t="str">
            <v>5.2.3</v>
          </cell>
          <cell r="B850" t="str">
            <v>ORSE NOVEMBRO / 2025</v>
          </cell>
          <cell r="C850">
            <v>4659</v>
          </cell>
          <cell r="D850" t="str">
            <v>LOCAÇÃO DE CONTAINER - REFEITÓRIO SEM BANHEIRO - 6,00 X 2,40M - REV 02_02/2022</v>
          </cell>
          <cell r="E850" t="str">
            <v>MÊS</v>
          </cell>
          <cell r="F850">
            <v>11</v>
          </cell>
          <cell r="J850" t="str">
            <v>MESES</v>
          </cell>
        </row>
        <row r="851">
          <cell r="D851" t="str">
            <v>REFEITÓRIO</v>
          </cell>
          <cell r="F851">
            <v>11</v>
          </cell>
          <cell r="J851">
            <v>11</v>
          </cell>
        </row>
        <row r="853">
          <cell r="A853" t="str">
            <v>5.3</v>
          </cell>
          <cell r="B853" t="str">
            <v/>
          </cell>
          <cell r="C853" t="str">
            <v/>
          </cell>
          <cell r="D853" t="str">
            <v>MOBILIZAÇÃO</v>
          </cell>
          <cell r="E853" t="str">
            <v/>
          </cell>
        </row>
        <row r="854">
          <cell r="A854" t="str">
            <v>5.3.1</v>
          </cell>
          <cell r="B854" t="str">
            <v>COMPOSIÇÃO</v>
          </cell>
          <cell r="C854" t="str">
            <v>CPU 002</v>
          </cell>
          <cell r="D854" t="str">
            <v>MOBILIZAÇÃO DE MAQUINAS E EQUIPAMENTOS - PAVIMENTAÇÃO ASFÁLTICA, CAPEAMENTO E/OU RECAPEAMENTO</v>
          </cell>
          <cell r="E854" t="str">
            <v>UN</v>
          </cell>
          <cell r="F854">
            <v>25</v>
          </cell>
        </row>
        <row r="855">
          <cell r="D855" t="str">
            <v>MOBILIZAÇÃO</v>
          </cell>
          <cell r="F855">
            <v>25</v>
          </cell>
          <cell r="J855">
            <v>25</v>
          </cell>
        </row>
        <row r="857">
          <cell r="A857" t="str">
            <v>5.4</v>
          </cell>
          <cell r="B857" t="str">
            <v/>
          </cell>
          <cell r="C857" t="str">
            <v/>
          </cell>
          <cell r="D857" t="str">
            <v>DESMOBILIZAÇÃO</v>
          </cell>
          <cell r="E857" t="str">
            <v/>
          </cell>
        </row>
        <row r="858">
          <cell r="A858" t="str">
            <v>5.4.1</v>
          </cell>
          <cell r="B858" t="str">
            <v>COMPOSIÇÃO</v>
          </cell>
          <cell r="C858" t="str">
            <v>CPU 003</v>
          </cell>
          <cell r="D858" t="str">
            <v>DESMOBILIZAÇÃO DE MAQUINAS E EQUIPAMENTOS - PAVIMENTAÇÃO ASFÁLTICA, CAPEAMENTO E/OU RECAPEAMENTO</v>
          </cell>
          <cell r="E858" t="str">
            <v>UN</v>
          </cell>
          <cell r="F858">
            <v>25</v>
          </cell>
        </row>
        <row r="859">
          <cell r="D859" t="str">
            <v>DESMOBILIZAÇÃO</v>
          </cell>
          <cell r="F859">
            <v>25</v>
          </cell>
          <cell r="J859">
            <v>25</v>
          </cell>
        </row>
        <row r="861">
          <cell r="A861" t="str">
            <v>5.5</v>
          </cell>
          <cell r="B861" t="str">
            <v/>
          </cell>
          <cell r="C861" t="str">
            <v/>
          </cell>
          <cell r="D861" t="str">
            <v>PAVIMENTAÇÃO EM CBUQ (CONCRETO BETUMINOSO USINADO À QUENTE)</v>
          </cell>
          <cell r="E861" t="str">
            <v/>
          </cell>
        </row>
        <row r="862">
          <cell r="A862" t="str">
            <v>5.5.1</v>
          </cell>
          <cell r="B862" t="str">
            <v>SICRO OUTUBRO / 2025</v>
          </cell>
          <cell r="C862">
            <v>4011212</v>
          </cell>
          <cell r="D862" t="str">
            <v>VARREDURA DA SUPERFÍCIE PARA EXECUÇÃO DE REVESTIMENTO ASFÁLTICO</v>
          </cell>
          <cell r="E862" t="str">
            <v>M²</v>
          </cell>
          <cell r="F862">
            <v>105962.6</v>
          </cell>
        </row>
        <row r="863">
          <cell r="D863" t="str">
            <v>ÁREA DO PAVIMENTO</v>
          </cell>
          <cell r="F863">
            <v>105962.6</v>
          </cell>
          <cell r="K863">
            <v>105962.6</v>
          </cell>
        </row>
        <row r="865">
          <cell r="A865" t="str">
            <v>5.5.2</v>
          </cell>
          <cell r="B865" t="str">
            <v>COMPOSIÇÃO</v>
          </cell>
          <cell r="C865" t="str">
            <v>CPU 017</v>
          </cell>
          <cell r="D865" t="str">
            <v>CONCRETO ASFÁLTICO - FAIXA C-12,5 - AREIA E BRITA COMERCIAIS</v>
          </cell>
          <cell r="E865" t="str">
            <v>T</v>
          </cell>
          <cell r="F865">
            <v>13535.66</v>
          </cell>
          <cell r="L865" t="str">
            <v>Massa Esp. CBUQ
(T/M3)</v>
          </cell>
          <cell r="M865" t="str">
            <v>Volume do Asfalto (M3)</v>
          </cell>
        </row>
        <row r="866">
          <cell r="D866" t="str">
            <v>PAVIMENTO ASFÁLTICO</v>
          </cell>
          <cell r="F866">
            <v>13535.66</v>
          </cell>
          <cell r="L866">
            <v>2.5548000000000002</v>
          </cell>
          <cell r="M866">
            <v>5298.13</v>
          </cell>
        </row>
        <row r="868">
          <cell r="A868" t="str">
            <v>5.5.3</v>
          </cell>
          <cell r="B868" t="str">
            <v>SINAPI DEZEMBRO 2025</v>
          </cell>
          <cell r="C868">
            <v>100987</v>
          </cell>
          <cell r="D868" t="str">
            <v>CARGA DE MISTURA ASFÁLTICA EM CAMINHÃO BASCULANTE 14 M³ (UNIDADE: M3). AF_07/2020</v>
          </cell>
          <cell r="E868" t="str">
            <v>M3</v>
          </cell>
          <cell r="F868">
            <v>5298.13</v>
          </cell>
        </row>
        <row r="869">
          <cell r="D869" t="str">
            <v>CARGA DO MATERIAL ASFÁLTICO</v>
          </cell>
          <cell r="F869">
            <v>5298.13</v>
          </cell>
          <cell r="M869">
            <v>5298.13</v>
          </cell>
        </row>
        <row r="871">
          <cell r="A871" t="str">
            <v>5.5.4</v>
          </cell>
          <cell r="B871" t="str">
            <v>SINAPI DEZEMBRO 2025</v>
          </cell>
          <cell r="C871">
            <v>93593</v>
          </cell>
          <cell r="D871" t="str">
            <v>TRANSPORTE COM CAMINHÃO BASCULANTE DE 14 M³, EM VIA URBANA PAVIMENTADA, ADICIONAL PARA DMT EXCEDENTE A 30 KM (UNIDADE: M3XKM). AF_07/2020</v>
          </cell>
          <cell r="E871" t="str">
            <v>M3XKM</v>
          </cell>
          <cell r="F871">
            <v>266548.92</v>
          </cell>
          <cell r="H871" t="str">
            <v>KM</v>
          </cell>
          <cell r="M871" t="str">
            <v>CARGA</v>
          </cell>
        </row>
        <row r="872">
          <cell r="D872" t="str">
            <v>CARGA DO MATERIAL ASFÁLTICO</v>
          </cell>
          <cell r="F872">
            <v>266548.92</v>
          </cell>
          <cell r="H872">
            <v>55.9</v>
          </cell>
          <cell r="L872">
            <v>0.9</v>
          </cell>
          <cell r="M872">
            <v>5298.13</v>
          </cell>
        </row>
        <row r="874">
          <cell r="A874" t="str">
            <v>5.5.5</v>
          </cell>
          <cell r="B874" t="str">
            <v>SINAPI DEZEMBRO 2025</v>
          </cell>
          <cell r="C874">
            <v>95876</v>
          </cell>
          <cell r="D874" t="str">
            <v>TRANSPORTE COM CAMINHÃO BASCULANTE DE 14 M³, EM VIA URBANA PAVIMENTADA, DMT ATÉ 30 KM (UNIDADE: M3XKM). AF_07/2020</v>
          </cell>
          <cell r="E874" t="str">
            <v>M3XKM</v>
          </cell>
          <cell r="F874">
            <v>29616.54</v>
          </cell>
        </row>
        <row r="875">
          <cell r="D875" t="str">
            <v>CARGA DO MATERIAL ASFÁLTICO</v>
          </cell>
          <cell r="F875">
            <v>29616.54</v>
          </cell>
          <cell r="L875">
            <v>0.1</v>
          </cell>
          <cell r="M875">
            <v>296165.46999999997</v>
          </cell>
        </row>
        <row r="877">
          <cell r="A877" t="str">
            <v>5.5.6</v>
          </cell>
          <cell r="B877" t="str">
            <v>SINAPI DEZEMBRO 2025</v>
          </cell>
          <cell r="C877">
            <v>102333</v>
          </cell>
          <cell r="D877" t="str">
            <v>TRANSPORTE COM CAMINHÃO TANQUE DE TRANSPORTE DE MATERIAL ASFÁLTICO DE 20000 L, EM VIA URBANA PAVIMENTADA, ADICIONAL PARA DMT EXCEDENTE A 30 KM (UNIDADE: TXKM). AF_07/2020</v>
          </cell>
          <cell r="E877" t="str">
            <v>TXKM</v>
          </cell>
          <cell r="F877">
            <v>2665.48</v>
          </cell>
          <cell r="H877" t="str">
            <v>KM</v>
          </cell>
          <cell r="K877" t="str">
            <v>ÁREA</v>
          </cell>
          <cell r="L877" t="str">
            <v>Taxa de Emulsão RR-2C TON/M2</v>
          </cell>
        </row>
        <row r="878">
          <cell r="D878" t="str">
            <v>TRANSPORTE DA PINTURA</v>
          </cell>
          <cell r="F878">
            <v>2665.48</v>
          </cell>
          <cell r="H878">
            <v>55.9</v>
          </cell>
          <cell r="K878">
            <v>105962.6</v>
          </cell>
          <cell r="L878">
            <v>4.4999999999999999E-4</v>
          </cell>
        </row>
        <row r="880">
          <cell r="A880" t="str">
            <v>5.5.7</v>
          </cell>
          <cell r="B880" t="str">
            <v>SICRO OUTUBRO / 2025</v>
          </cell>
          <cell r="C880">
            <v>4011353</v>
          </cell>
          <cell r="D880" t="str">
            <v>PINTURA DE LIGAÇÃO (ADAPTADO)</v>
          </cell>
          <cell r="E880" t="str">
            <v>M²</v>
          </cell>
          <cell r="F880">
            <v>105962.6</v>
          </cell>
        </row>
        <row r="881">
          <cell r="D881" t="str">
            <v>ÁREA DO PAVIMENTO</v>
          </cell>
          <cell r="F881">
            <v>105962.6</v>
          </cell>
          <cell r="K881">
            <v>105962.6</v>
          </cell>
        </row>
        <row r="883">
          <cell r="A883" t="str">
            <v>5.5.8</v>
          </cell>
          <cell r="B883" t="str">
            <v>SINAPI DEZEMBRO 2025</v>
          </cell>
          <cell r="C883">
            <v>96001</v>
          </cell>
          <cell r="D883" t="str">
            <v>FRESAGEM DE PAVIMENTO ASFÁLTICO, COM LARGURA DA VIA MAIOR QUE 6,00 M E MENOR OU IGUAL 10,00 M, EM LOCAIS COM NIVEL BAIXO DE INTERFERÊNCIA. AF_10/2025</v>
          </cell>
          <cell r="E883" t="str">
            <v>M2</v>
          </cell>
          <cell r="F883">
            <v>31788.78</v>
          </cell>
        </row>
        <row r="884">
          <cell r="D884" t="str">
            <v>ÁREA DO PAVIMENTO</v>
          </cell>
          <cell r="F884">
            <v>31788.78</v>
          </cell>
          <cell r="K884">
            <v>105962.6</v>
          </cell>
          <cell r="L884">
            <v>0.3</v>
          </cell>
        </row>
        <row r="886">
          <cell r="A886" t="str">
            <v>5.5.9</v>
          </cell>
          <cell r="B886" t="str">
            <v>COMPOSIÇÃO</v>
          </cell>
          <cell r="C886" t="str">
            <v>CPU 008</v>
          </cell>
          <cell r="D886" t="str">
            <v>TRANSPORTE DE EMULSÃO ASFÁLTICA CATIÔNICA RR-2C PARA PAVIMENTAÇÃO ASFÁLTICA DA REFINARIA ATÉ A OBRA</v>
          </cell>
          <cell r="E886" t="str">
            <v>T</v>
          </cell>
          <cell r="F886">
            <v>47.68</v>
          </cell>
          <cell r="L886" t="str">
            <v>Taxa de Emulsão RR-2C TON/M2</v>
          </cell>
        </row>
        <row r="887">
          <cell r="D887" t="str">
            <v>TRANSPORTE DA EMULSÃO</v>
          </cell>
          <cell r="F887">
            <v>47.68</v>
          </cell>
          <cell r="K887">
            <v>105962.6</v>
          </cell>
          <cell r="L887">
            <v>4.4999999999999999E-4</v>
          </cell>
        </row>
        <row r="889">
          <cell r="A889" t="str">
            <v>5.5.10</v>
          </cell>
          <cell r="B889" t="str">
            <v>COMPOSIÇÃO</v>
          </cell>
          <cell r="C889" t="str">
            <v>CPU 018</v>
          </cell>
          <cell r="D889" t="str">
            <v>TRANSPORTE DE CIMENTO ASFÁLTICO DE PETRÓLEO CAP 50/70 DA REFINARIA ATÉ A USINA DE ASFALTO</v>
          </cell>
          <cell r="E889" t="str">
            <v>T</v>
          </cell>
          <cell r="F889">
            <v>855.45</v>
          </cell>
          <cell r="J889" t="str">
            <v>Massa Esp. CBUQ
(T/M3)</v>
          </cell>
          <cell r="L889" t="str">
            <v>Taxa de CAP 50/70 TON/TON</v>
          </cell>
          <cell r="M889" t="str">
            <v>Volume do Asfalto (M3)</v>
          </cell>
        </row>
        <row r="890">
          <cell r="D890" t="str">
            <v>TRANSPORTE DO ASFALTO</v>
          </cell>
          <cell r="F890">
            <v>855.45</v>
          </cell>
          <cell r="J890">
            <v>2.5548000000000002</v>
          </cell>
          <cell r="L890">
            <v>6.3200000000000006E-2</v>
          </cell>
          <cell r="M890">
            <v>5298.13</v>
          </cell>
        </row>
        <row r="892">
          <cell r="A892" t="str">
            <v>5.5.11</v>
          </cell>
          <cell r="B892" t="str">
            <v>SINAPI DEZEMBRO 2025</v>
          </cell>
          <cell r="C892">
            <v>96396</v>
          </cell>
          <cell r="D892" t="str">
            <v>CONSTRUÇÃO DE BASE E SUB-BASE PARA PAVIMENTAÇÃO DE BRITA GRADUADA SIMPLES, COM ESPESSURA DE 15 CM - EXCLUSIVE CARGA E TRANSPORTE. AF_09/2024</v>
          </cell>
          <cell r="E892" t="str">
            <v>M3</v>
          </cell>
          <cell r="F892">
            <v>1589.43</v>
          </cell>
        </row>
        <row r="893">
          <cell r="D893" t="str">
            <v>REPARO</v>
          </cell>
          <cell r="F893">
            <v>1589.43</v>
          </cell>
          <cell r="I893">
            <v>0.15</v>
          </cell>
          <cell r="K893">
            <v>105962.6</v>
          </cell>
          <cell r="L893">
            <v>0.1</v>
          </cell>
        </row>
        <row r="895">
          <cell r="A895" t="str">
            <v>5.5.12</v>
          </cell>
          <cell r="B895" t="str">
            <v>SINAPI DEZEMBRO 2025</v>
          </cell>
          <cell r="C895">
            <v>100975</v>
          </cell>
          <cell r="D895" t="str">
            <v>CARGA, MANOBRA E DESCARGA DE SOLOS E MATERIAIS GRANULARES EM CAMINHÃO BASCULANTE 14 M³ - CARGA COM PÁ CARREGADEIRA (CAÇAMBA DE 1,7 A 2,8 M³ / 128 HP) E DESCARGA LIVRE (UNIDADE: M3). AF_07/2020</v>
          </cell>
          <cell r="E895" t="str">
            <v>M3</v>
          </cell>
          <cell r="F895">
            <v>3178.86</v>
          </cell>
        </row>
        <row r="896">
          <cell r="D896" t="str">
            <v>CARGA DO MATERIAL GRANULAR</v>
          </cell>
          <cell r="F896">
            <v>1589.43</v>
          </cell>
          <cell r="M896">
            <v>1589.43</v>
          </cell>
        </row>
        <row r="897">
          <cell r="D897" t="str">
            <v>CARGA DA FRESAGEM</v>
          </cell>
          <cell r="F897">
            <v>1589.43</v>
          </cell>
          <cell r="L897">
            <v>0.3</v>
          </cell>
          <cell r="M897">
            <v>5298.13</v>
          </cell>
        </row>
        <row r="899">
          <cell r="A899" t="str">
            <v>5.5.13</v>
          </cell>
          <cell r="B899" t="str">
            <v>SINAPI DEZEMBRO 2025</v>
          </cell>
          <cell r="C899">
            <v>93593</v>
          </cell>
          <cell r="D899" t="str">
            <v>TRANSPORTE COM CAMINHÃO BASCULANTE DE 14 M³, EM VIA URBANA PAVIMENTADA, ADICIONAL PARA DMT EXCEDENTE A 30 KM (UNIDADE: M3XKM). AF_07/2020</v>
          </cell>
          <cell r="E899" t="str">
            <v>M3XKM</v>
          </cell>
          <cell r="F899">
            <v>358909.18</v>
          </cell>
          <cell r="H899" t="str">
            <v>KM</v>
          </cell>
          <cell r="M899" t="str">
            <v>CARGA</v>
          </cell>
        </row>
        <row r="900">
          <cell r="D900" t="str">
            <v>TRANSPORTE DA CARGA GRANULAR</v>
          </cell>
          <cell r="F900">
            <v>90120.68</v>
          </cell>
          <cell r="H900">
            <v>63</v>
          </cell>
          <cell r="L900">
            <v>0.9</v>
          </cell>
          <cell r="M900">
            <v>1589.43</v>
          </cell>
        </row>
        <row r="901">
          <cell r="D901" t="str">
            <v>TRANSPORTE CARGA DA FRESAGEM</v>
          </cell>
          <cell r="F901">
            <v>268788.5</v>
          </cell>
          <cell r="H901">
            <v>187.9</v>
          </cell>
          <cell r="L901">
            <v>0.9</v>
          </cell>
          <cell r="M901">
            <v>1589.43</v>
          </cell>
        </row>
        <row r="903">
          <cell r="A903" t="str">
            <v>5.5.14</v>
          </cell>
          <cell r="B903" t="str">
            <v>SINAPI DEZEMBRO 2025</v>
          </cell>
          <cell r="C903">
            <v>95876</v>
          </cell>
          <cell r="D903" t="str">
            <v>TRANSPORTE COM CAMINHÃO BASCULANTE DE 14 M³, EM VIA URBANA PAVIMENTADA, DMT ATÉ 30 KM (UNIDADE: M3XKM). AF_07/2020</v>
          </cell>
          <cell r="E903" t="str">
            <v>M3XKM</v>
          </cell>
          <cell r="F903">
            <v>39878.79</v>
          </cell>
        </row>
        <row r="904">
          <cell r="D904" t="str">
            <v>TRANSPORTE DA CARGA</v>
          </cell>
          <cell r="F904">
            <v>10013.4</v>
          </cell>
          <cell r="L904">
            <v>0.1</v>
          </cell>
          <cell r="M904">
            <v>100134.09</v>
          </cell>
        </row>
        <row r="905">
          <cell r="D905" t="str">
            <v>TRANSPORTE CARGA DA FRESAGEM</v>
          </cell>
          <cell r="F905">
            <v>29865.39</v>
          </cell>
          <cell r="L905">
            <v>0.1</v>
          </cell>
          <cell r="M905">
            <v>298653.90000000002</v>
          </cell>
        </row>
        <row r="907">
          <cell r="A907" t="str">
            <v>5.5.15</v>
          </cell>
          <cell r="B907" t="str">
            <v>COTAÇÃO</v>
          </cell>
          <cell r="C907" t="str">
            <v>COT-001</v>
          </cell>
          <cell r="D907" t="str">
            <v>SERVICO DE TRATAMENTO DE RESIDUOS - DO TIPO REJEITOS SOLIDOS, CLASSE A( CONAMA 307/02 )e  II B (NBR 10004), EM CENTRAL DE TRATAMENTO (ENTULHO/METRALHA/FRESA)</v>
          </cell>
          <cell r="E907" t="str">
            <v>T</v>
          </cell>
          <cell r="F907">
            <v>4060.69</v>
          </cell>
          <cell r="I907" t="str">
            <v>Espessura</v>
          </cell>
          <cell r="K907" t="str">
            <v>Área de fresagem</v>
          </cell>
          <cell r="L907" t="str">
            <v>Massa Esp. CBUQ
(T/M3)</v>
          </cell>
        </row>
        <row r="908">
          <cell r="D908" t="str">
            <v>FRESAGEM</v>
          </cell>
          <cell r="F908">
            <v>4060.69</v>
          </cell>
          <cell r="I908">
            <v>0.05</v>
          </cell>
          <cell r="K908">
            <v>31788.78</v>
          </cell>
          <cell r="L908">
            <v>2.5548000000000002</v>
          </cell>
        </row>
        <row r="910">
          <cell r="A910" t="str">
            <v>5.6</v>
          </cell>
          <cell r="B910" t="str">
            <v/>
          </cell>
          <cell r="C910" t="str">
            <v/>
          </cell>
          <cell r="D910" t="str">
            <v>SINALIZAÇÃO VIÁRIA VERTICAL</v>
          </cell>
          <cell r="E910" t="str">
            <v/>
          </cell>
        </row>
        <row r="911">
          <cell r="A911" t="str">
            <v>5.6.1</v>
          </cell>
          <cell r="B911" t="str">
            <v>SICRO OUTUBRO / 2025</v>
          </cell>
          <cell r="C911">
            <v>5213444</v>
          </cell>
          <cell r="D911" t="str">
            <v>PLACA DE REGULAMENTAÇÃO EM AÇO, R1 LADO 0,248 M - PELÍCULA RETRORREFLETIVA TIPO I + SI - FORNECIMENTO E IMPLANTAÇÃO</v>
          </cell>
          <cell r="E911" t="str">
            <v>UN</v>
          </cell>
          <cell r="F911">
            <v>270</v>
          </cell>
        </row>
        <row r="912">
          <cell r="D912" t="str">
            <v>PLACA R1</v>
          </cell>
          <cell r="F912">
            <v>270</v>
          </cell>
          <cell r="J912">
            <v>15</v>
          </cell>
          <cell r="L912">
            <v>18</v>
          </cell>
        </row>
        <row r="914">
          <cell r="A914" t="str">
            <v>5.6.2</v>
          </cell>
          <cell r="B914" t="str">
            <v>SICRO OUTUBRO / 2025</v>
          </cell>
          <cell r="C914">
            <v>5213855</v>
          </cell>
          <cell r="D914" t="str">
            <v>SUPORTE METÁLICO GALVANIZADO PARA PLACA DE REGULAMENTAÇÃO - R1 - LADO DE 0,248 M - FORNECIMENTO E IMPLANTAÇÃO</v>
          </cell>
          <cell r="E914" t="str">
            <v>UN</v>
          </cell>
          <cell r="F914">
            <v>15</v>
          </cell>
        </row>
        <row r="915">
          <cell r="D915" t="str">
            <v>PLACA R1</v>
          </cell>
          <cell r="F915">
            <v>15</v>
          </cell>
          <cell r="J915">
            <v>15</v>
          </cell>
        </row>
        <row r="917">
          <cell r="A917" t="str">
            <v>5.6.3</v>
          </cell>
          <cell r="B917" t="str">
            <v>SICRO OUTUBRO / 2025</v>
          </cell>
          <cell r="C917">
            <v>5213464</v>
          </cell>
          <cell r="D917" t="str">
            <v>PLACA DE ADVERTÊNCIA EM AÇO, LADO DE 0,60 M - PELÍCULA RETRORREFLETIVA TIPO I + SI - FORNECIMENTO E IMPLANTAÇÃO</v>
          </cell>
          <cell r="E917" t="str">
            <v>UN</v>
          </cell>
          <cell r="F917">
            <v>108</v>
          </cell>
        </row>
        <row r="918">
          <cell r="D918" t="str">
            <v>PLACA DE ADVERTÊNCIA</v>
          </cell>
          <cell r="F918">
            <v>108</v>
          </cell>
          <cell r="J918">
            <v>6</v>
          </cell>
          <cell r="L918">
            <v>18</v>
          </cell>
        </row>
        <row r="920">
          <cell r="A920" t="str">
            <v>5.6.4</v>
          </cell>
          <cell r="B920" t="str">
            <v>SICRO OUTUBRO / 2025</v>
          </cell>
          <cell r="C920">
            <v>5213863</v>
          </cell>
          <cell r="D920" t="str">
            <v>SUPORTE METÁLICO GALVANIZADO PARA PLACA DE ADVERTÊNCIA OU REGULAMENTAÇÃO - LADO OU DIÂMETRO DE 0,60 M - FORNECIMENTO E IMPLANTAÇÃO</v>
          </cell>
          <cell r="E920" t="str">
            <v>UN</v>
          </cell>
          <cell r="F920">
            <v>378</v>
          </cell>
        </row>
        <row r="921">
          <cell r="D921" t="str">
            <v>PLACA DE ADVERTÊNCIA</v>
          </cell>
          <cell r="F921">
            <v>108</v>
          </cell>
          <cell r="J921">
            <v>108</v>
          </cell>
        </row>
        <row r="922">
          <cell r="D922" t="str">
            <v>PLACA DE REGULAMENTAÇÃO</v>
          </cell>
          <cell r="F922">
            <v>270</v>
          </cell>
          <cell r="J922">
            <v>270</v>
          </cell>
        </row>
        <row r="924">
          <cell r="A924" t="str">
            <v>5.6.5</v>
          </cell>
          <cell r="B924" t="str">
            <v>SICRO OUTUBRO / 2025</v>
          </cell>
          <cell r="C924">
            <v>5213440</v>
          </cell>
          <cell r="D924" t="str">
            <v>PLACA DE REGULAMENTAÇÃO EM AÇO D = 0,60 M - PELÍCULA RETRORREFLETIVA TIPO I + SI - FORNECIMENTO E IMPLANTAÇÃO</v>
          </cell>
          <cell r="E924" t="str">
            <v>UN</v>
          </cell>
          <cell r="F924">
            <v>270</v>
          </cell>
        </row>
        <row r="925">
          <cell r="D925" t="str">
            <v>PLACA DE REGULAMENTAÇÃO</v>
          </cell>
          <cell r="F925">
            <v>270</v>
          </cell>
          <cell r="J925">
            <v>15</v>
          </cell>
          <cell r="L925">
            <v>18</v>
          </cell>
        </row>
        <row r="927">
          <cell r="A927" t="str">
            <v>5.6.6</v>
          </cell>
          <cell r="B927" t="str">
            <v>SICRO OUTUBRO / 2025</v>
          </cell>
          <cell r="C927">
            <v>5213448</v>
          </cell>
          <cell r="D927" t="str">
            <v>PLACA DE REGULAMENTAÇÃO EM AÇO, R2 LADO 0,60 M - PELÍCULA RETRORREFLETIVA TIPO I + SI - FORNECIMENTO E IMPLANTAÇÃO</v>
          </cell>
          <cell r="E927" t="str">
            <v>UN</v>
          </cell>
          <cell r="F927">
            <v>36</v>
          </cell>
        </row>
        <row r="928">
          <cell r="D928" t="str">
            <v>PLACA R2</v>
          </cell>
          <cell r="F928">
            <v>36</v>
          </cell>
          <cell r="J928">
            <v>2</v>
          </cell>
          <cell r="L928">
            <v>18</v>
          </cell>
        </row>
        <row r="930">
          <cell r="A930" t="str">
            <v>5.6.7</v>
          </cell>
          <cell r="B930" t="str">
            <v>SICRO OUTUBRO / 2025</v>
          </cell>
          <cell r="C930">
            <v>5213859</v>
          </cell>
          <cell r="D930" t="str">
            <v>SUPORTE METÁLICO GALVANIZADO PARA PLACA DE REGULAMENTAÇÃO - R2 - LADO DE 0,60 M - FORNECIMENTO E IMPLANTAÇÃO</v>
          </cell>
          <cell r="E930" t="str">
            <v>UN</v>
          </cell>
          <cell r="F930">
            <v>36</v>
          </cell>
        </row>
        <row r="931">
          <cell r="D931" t="str">
            <v>PLACA R2</v>
          </cell>
          <cell r="F931">
            <v>36</v>
          </cell>
          <cell r="J931">
            <v>36</v>
          </cell>
        </row>
        <row r="933">
          <cell r="A933" t="str">
            <v>5.6.8</v>
          </cell>
          <cell r="B933" t="str">
            <v>COMPOSIÇÃO</v>
          </cell>
          <cell r="C933" t="str">
            <v>CPU 006</v>
          </cell>
          <cell r="D933" t="str">
            <v>COLOCAÇÃO DE PLACA DE IDENTIFICAÇÃO DE RUAS, TIPO TOTEM, COMPOSTO POR TUBO DE AÇO GALVANIZADO COM DIÂMETRO 2"E H= 2,50M COM 3 PLACAS EM CHAPA DE AÇO, SENDO DUAS  COM DIMENSÕES  DE 45,00 X 20,00CM E UMA COM DIMENSÃO DE 45,00 X 45,00</v>
          </cell>
          <cell r="E933" t="str">
            <v>UN</v>
          </cell>
          <cell r="F933">
            <v>94</v>
          </cell>
        </row>
        <row r="934">
          <cell r="D934" t="str">
            <v>PLACA DE IDENTIFICAÇÃO DE RUA</v>
          </cell>
          <cell r="F934">
            <v>94</v>
          </cell>
          <cell r="J934">
            <v>235.47</v>
          </cell>
          <cell r="L934">
            <v>0.4</v>
          </cell>
        </row>
        <row r="936">
          <cell r="A936" t="str">
            <v>5.6.9</v>
          </cell>
          <cell r="B936" t="str">
            <v>COMPOSIÇÃO</v>
          </cell>
          <cell r="C936" t="str">
            <v>CPU 007</v>
          </cell>
          <cell r="D936" t="str">
            <v>COLOCAÇÃO DE PLACA DE IDENTIFICAÇÃO DE RUAS, TIPO TOTEM, COMPOSTO POR TUBO DE AÇO GALVANIZADO COM DIÂMETRO 2"E H= 2,50M COM 2 PLACAS EM CHAPA DE AÇO, SENDO UMA  COM DIMENSÕES  DE 45,00 X 20,00CM E UMA COM DIMENSÃO DE 45,00 X 45,00</v>
          </cell>
          <cell r="E936" t="str">
            <v>UN</v>
          </cell>
          <cell r="F936">
            <v>141</v>
          </cell>
        </row>
        <row r="937">
          <cell r="D937" t="str">
            <v>PLACA DE IDENTIFICAÇÃO DE RUA</v>
          </cell>
          <cell r="F937">
            <v>141</v>
          </cell>
          <cell r="J937">
            <v>235.47</v>
          </cell>
          <cell r="L937">
            <v>0.6</v>
          </cell>
        </row>
        <row r="939">
          <cell r="A939" t="str">
            <v>5.7</v>
          </cell>
          <cell r="B939" t="str">
            <v/>
          </cell>
          <cell r="C939" t="str">
            <v/>
          </cell>
          <cell r="D939" t="str">
            <v>SINALIZAÇÃO VIÁRIA HORIZONTAL</v>
          </cell>
          <cell r="E939" t="str">
            <v/>
          </cell>
        </row>
        <row r="940">
          <cell r="A940" t="str">
            <v>5.7.1</v>
          </cell>
          <cell r="B940" t="str">
            <v>SICRO OUTUBRO / 2025</v>
          </cell>
          <cell r="C940">
            <v>5213401</v>
          </cell>
          <cell r="D940" t="str">
            <v>PINTURA DE FAIXA COM TINTA ACRÍLICA - ESPESSURA DE 0,6 MM</v>
          </cell>
          <cell r="E940" t="str">
            <v>M²</v>
          </cell>
          <cell r="F940">
            <v>13421.92</v>
          </cell>
        </row>
        <row r="941">
          <cell r="D941" t="str">
            <v>FAIXA DE EIXO = COMPRIMENTO DA VIA X 4 FAIXAS</v>
          </cell>
          <cell r="F941">
            <v>7064.17</v>
          </cell>
          <cell r="G941">
            <v>0.1</v>
          </cell>
          <cell r="H941">
            <v>17660.43</v>
          </cell>
          <cell r="J941">
            <v>4</v>
          </cell>
        </row>
        <row r="942">
          <cell r="D942" t="str">
            <v>CICLOFAIXA</v>
          </cell>
          <cell r="F942">
            <v>6357.75</v>
          </cell>
          <cell r="G942">
            <v>1.2</v>
          </cell>
          <cell r="H942">
            <v>17660.43</v>
          </cell>
          <cell r="L942">
            <v>0.3</v>
          </cell>
        </row>
        <row r="944">
          <cell r="A944" t="str">
            <v>5.7.2</v>
          </cell>
          <cell r="B944" t="str">
            <v>SICRO OUTUBRO / 2025</v>
          </cell>
          <cell r="C944">
            <v>5213410</v>
          </cell>
          <cell r="D944" t="str">
            <v>PINTURA DE FAIXA COM TERMOPLÁSTICO EM ALTO RELEVO TIPO I POR EXTRUSÃO - RELEVO DUPLO COM BASE</v>
          </cell>
          <cell r="E944" t="str">
            <v>M²</v>
          </cell>
          <cell r="F944">
            <v>706.44</v>
          </cell>
        </row>
        <row r="945">
          <cell r="D945" t="str">
            <v>FAIXA DE PEDESTRE</v>
          </cell>
          <cell r="F945">
            <v>706.44</v>
          </cell>
          <cell r="J945">
            <v>58.87</v>
          </cell>
          <cell r="K945">
            <v>24</v>
          </cell>
          <cell r="L945">
            <v>0.5</v>
          </cell>
        </row>
        <row r="947">
          <cell r="A947" t="str">
            <v>5.7.3</v>
          </cell>
          <cell r="B947" t="str">
            <v>SICRO OUTUBRO / 2025</v>
          </cell>
          <cell r="C947">
            <v>5219606</v>
          </cell>
          <cell r="D947" t="str">
            <v>TACHA REFLETIVA EM PLÁSTICO INJETADO - BIDIRECIONAL TIPO II - COM UM PINO - FORNECIMENTO E COLOCAÇÃO</v>
          </cell>
          <cell r="E947" t="str">
            <v>UN</v>
          </cell>
          <cell r="F947">
            <v>3532</v>
          </cell>
        </row>
        <row r="948">
          <cell r="D948" t="str">
            <v>TACHA BIDIRECIONAL A CADA 1,5 M</v>
          </cell>
          <cell r="F948">
            <v>3532</v>
          </cell>
          <cell r="H948">
            <v>17660.43</v>
          </cell>
          <cell r="J948">
            <v>1</v>
          </cell>
          <cell r="K948">
            <v>1.5</v>
          </cell>
          <cell r="L948">
            <v>0.3</v>
          </cell>
        </row>
        <row r="950">
          <cell r="A950" t="str">
            <v>5.7.4</v>
          </cell>
          <cell r="B950" t="str">
            <v>SICRO OUTUBRO / 2025</v>
          </cell>
          <cell r="C950">
            <v>5213407</v>
          </cell>
          <cell r="D950" t="str">
            <v>PINTURA DE SETAS E ZEBRADOS COM TINTA ACRÍLICA EMULSIONADA EM ÁGUA - ESPESSURA DE 0,5 MM</v>
          </cell>
          <cell r="E950" t="str">
            <v>M²</v>
          </cell>
          <cell r="F950">
            <v>5298.12</v>
          </cell>
          <cell r="O950">
            <v>80</v>
          </cell>
          <cell r="P950">
            <v>9600</v>
          </cell>
        </row>
        <row r="951">
          <cell r="D951" t="str">
            <v>SETAS E FAIXAS ZEBRADAS</v>
          </cell>
          <cell r="F951">
            <v>5298.12</v>
          </cell>
          <cell r="G951">
            <v>6</v>
          </cell>
          <cell r="H951">
            <v>17660.43</v>
          </cell>
          <cell r="L951">
            <v>0.05</v>
          </cell>
        </row>
        <row r="953">
          <cell r="A953" t="str">
            <v>5.7.5</v>
          </cell>
          <cell r="B953" t="str">
            <v>SINAPI DEZEMBRO 2025</v>
          </cell>
          <cell r="C953">
            <v>102498</v>
          </cell>
          <cell r="D953" t="str">
            <v>PINTURA DE MEIO-FIO COM TINTA BRANCA A BASE DE CAL (CAIAÇÃO). AF_05/2021</v>
          </cell>
          <cell r="E953" t="str">
            <v>M</v>
          </cell>
          <cell r="F953">
            <v>35320.86</v>
          </cell>
        </row>
        <row r="954">
          <cell r="D954" t="str">
            <v>MEIO-FIO</v>
          </cell>
          <cell r="F954">
            <v>35320.86</v>
          </cell>
          <cell r="H954">
            <v>17660.43</v>
          </cell>
          <cell r="J954">
            <v>2</v>
          </cell>
        </row>
        <row r="956">
          <cell r="A956" t="str">
            <v>5.7.6</v>
          </cell>
          <cell r="B956" t="str">
            <v>SICRO OUTUBRO / 2025</v>
          </cell>
          <cell r="C956">
            <v>4915708</v>
          </cell>
          <cell r="D956" t="str">
            <v>LIMPEZA DE SARJETA E MEIO-FIO</v>
          </cell>
          <cell r="E956" t="str">
            <v>M</v>
          </cell>
          <cell r="F956">
            <v>70641.72</v>
          </cell>
        </row>
        <row r="957">
          <cell r="D957" t="str">
            <v>SARJETA</v>
          </cell>
          <cell r="F957">
            <v>35320.86</v>
          </cell>
          <cell r="H957">
            <v>17660.43</v>
          </cell>
          <cell r="J957">
            <v>2</v>
          </cell>
        </row>
        <row r="958">
          <cell r="D958" t="str">
            <v>MEIO FIO</v>
          </cell>
          <cell r="F958">
            <v>35320.86</v>
          </cell>
          <cell r="H958">
            <v>17660.43</v>
          </cell>
          <cell r="J958">
            <v>2</v>
          </cell>
        </row>
        <row r="960">
          <cell r="A960" t="str">
            <v>5.8</v>
          </cell>
          <cell r="B960" t="str">
            <v/>
          </cell>
          <cell r="C960" t="str">
            <v/>
          </cell>
          <cell r="D960" t="str">
            <v>SERVIÇOS COMPLEMENTARES E SINALIZAÇÃO DE OBRA</v>
          </cell>
          <cell r="E960" t="str">
            <v/>
          </cell>
        </row>
        <row r="961">
          <cell r="A961" t="str">
            <v>5.8.1</v>
          </cell>
          <cell r="B961" t="str">
            <v>SINAPI-I DEZEMBRO 2025</v>
          </cell>
          <cell r="C961">
            <v>10848</v>
          </cell>
          <cell r="D961" t="str">
            <v>PLACA DE INAUGURACAO METALICA, *40* CM X *60* CM</v>
          </cell>
          <cell r="E961" t="str">
            <v>UN</v>
          </cell>
          <cell r="F961">
            <v>26</v>
          </cell>
        </row>
        <row r="962">
          <cell r="D962" t="str">
            <v>PLACA DE INAUGURAÇÃO</v>
          </cell>
          <cell r="F962">
            <v>26</v>
          </cell>
          <cell r="J962">
            <v>26</v>
          </cell>
        </row>
        <row r="964">
          <cell r="A964" t="str">
            <v>5.8.2</v>
          </cell>
          <cell r="B964" t="str">
            <v>SICRO OUTUBRO / 2025</v>
          </cell>
          <cell r="C964">
            <v>5213834</v>
          </cell>
          <cell r="D964" t="str">
            <v>BARREIRA PLÁSTICA PARA CANALIZAÇÃO DE TRÂNSITO - 60 X 45 X 60 CM - UTILIZAÇÃO DE 600 CICLOS - FORNECIMENTO, 01 IMPLANTAÇÃO E 01 RETIRADA DIÁRIA</v>
          </cell>
          <cell r="E964" t="str">
            <v>UN.DIA</v>
          </cell>
          <cell r="F964">
            <v>968</v>
          </cell>
          <cell r="H964" t="str">
            <v>MESES</v>
          </cell>
          <cell r="I964" t="str">
            <v>DIA</v>
          </cell>
          <cell r="J964" t="str">
            <v>QTDE</v>
          </cell>
          <cell r="L964" t="str">
            <v>INCIDÊNCIA</v>
          </cell>
        </row>
        <row r="965">
          <cell r="D965" t="str">
            <v>SINALIZAÇÃO DE OBRA</v>
          </cell>
          <cell r="F965">
            <v>968</v>
          </cell>
          <cell r="H965">
            <v>11</v>
          </cell>
          <cell r="I965">
            <v>22</v>
          </cell>
          <cell r="J965">
            <v>8</v>
          </cell>
          <cell r="L965">
            <v>0.5</v>
          </cell>
        </row>
        <row r="967">
          <cell r="A967" t="str">
            <v>5.8.3</v>
          </cell>
          <cell r="B967" t="str">
            <v>SICRO OUTUBRO / 2025</v>
          </cell>
          <cell r="C967">
            <v>5213838</v>
          </cell>
          <cell r="D967" t="str">
            <v>CILINDRO CANALIZADOR DE TRÁFEGO COM BASE QUADRADA DE 111 X 56 X 56 CM - UTILIZAÇÃO DE 600 CICLOS - FORNECIMENTO, 01 IMPLANTAÇÃO E 01 RETIRADA DIÁRIA</v>
          </cell>
          <cell r="E967" t="str">
            <v>UN.DIA</v>
          </cell>
          <cell r="F967">
            <v>968</v>
          </cell>
          <cell r="H967" t="str">
            <v>MESES</v>
          </cell>
          <cell r="I967" t="str">
            <v>DIA</v>
          </cell>
          <cell r="J967" t="str">
            <v>QTDE</v>
          </cell>
          <cell r="L967" t="str">
            <v>INCIDÊNCIA</v>
          </cell>
        </row>
        <row r="968">
          <cell r="D968" t="str">
            <v>SINALIZAÇÃO DE OBRA</v>
          </cell>
          <cell r="F968">
            <v>968</v>
          </cell>
          <cell r="H968">
            <v>11</v>
          </cell>
          <cell r="I968">
            <v>22</v>
          </cell>
          <cell r="J968">
            <v>8</v>
          </cell>
          <cell r="L968">
            <v>0.5</v>
          </cell>
        </row>
        <row r="970">
          <cell r="A970" t="str">
            <v>5.8.4</v>
          </cell>
          <cell r="B970" t="str">
            <v>SINAPI DEZEMBRO 2025</v>
          </cell>
          <cell r="C970">
            <v>104790</v>
          </cell>
          <cell r="D970" t="str">
            <v>DEMOLIÇÃO DE PISO DE CONCRETO SIMPLES, DE FORMA MECANIZADA COM MARTELETE, SEM REAPROVEITAMENTO. AF_09/2023</v>
          </cell>
          <cell r="E970" t="str">
            <v>M3</v>
          </cell>
          <cell r="F970">
            <v>8.14</v>
          </cell>
        </row>
        <row r="971">
          <cell r="D971" t="str">
            <v>DEMOLIÇÃO</v>
          </cell>
          <cell r="F971">
            <v>8.14</v>
          </cell>
          <cell r="M971">
            <v>8.14</v>
          </cell>
        </row>
        <row r="973">
          <cell r="A973" t="str">
            <v>5.8.5</v>
          </cell>
          <cell r="B973" t="str">
            <v>SICRO OUTUBRO / 2025</v>
          </cell>
          <cell r="C973">
            <v>5219544</v>
          </cell>
          <cell r="D973" t="str">
            <v>CAVALETE EM PERFIL METÁLICO PARA PLACA DE SINALIZAÇÃO - 1,00 M X 1,00 M - CONFECÇÃO</v>
          </cell>
          <cell r="E973" t="str">
            <v>UN</v>
          </cell>
          <cell r="F973">
            <v>236</v>
          </cell>
          <cell r="I973" t="str">
            <v>QTDE DE VIAS</v>
          </cell>
          <cell r="J973" t="str">
            <v>QTDE</v>
          </cell>
        </row>
        <row r="974">
          <cell r="D974" t="str">
            <v>SINALIZAÇÃO DE OBRA</v>
          </cell>
          <cell r="F974">
            <v>236</v>
          </cell>
          <cell r="I974">
            <v>59</v>
          </cell>
          <cell r="J974">
            <v>4</v>
          </cell>
        </row>
        <row r="976">
          <cell r="A976" t="str">
            <v>5.8.6</v>
          </cell>
          <cell r="B976" t="str">
            <v>SICRO OUTUBRO / 2025</v>
          </cell>
          <cell r="C976">
            <v>5213417</v>
          </cell>
          <cell r="D976" t="str">
            <v>PLACA EM AÇO Nº 16 GALVANIZADO COM PELÍCULA RETRORREFLETIVA TIPO I + III - CONFECÇÃO</v>
          </cell>
          <cell r="E976" t="str">
            <v>M²</v>
          </cell>
          <cell r="F976">
            <v>188.8</v>
          </cell>
          <cell r="H976" t="str">
            <v>COMPR.</v>
          </cell>
          <cell r="I976" t="str">
            <v>ALTURA</v>
          </cell>
          <cell r="J976" t="str">
            <v>CAVALETE</v>
          </cell>
        </row>
        <row r="977">
          <cell r="D977" t="str">
            <v>SINALIZAÇÃO DE OBRA</v>
          </cell>
          <cell r="F977">
            <v>188.8</v>
          </cell>
          <cell r="H977">
            <v>1</v>
          </cell>
          <cell r="I977">
            <v>0.8</v>
          </cell>
          <cell r="J977">
            <v>236</v>
          </cell>
        </row>
        <row r="979">
          <cell r="A979" t="str">
            <v>5.8.7</v>
          </cell>
          <cell r="B979" t="str">
            <v>SINAPI DEZEMBRO 2025</v>
          </cell>
          <cell r="C979">
            <v>103310</v>
          </cell>
          <cell r="D979" t="str">
            <v>INSTALAÇÃO DE LIXEIRA METÁLICA DUPLA, CAPACIDADE DE 60 L, EM TUBO DE AÇO CARBONO E CESTOS EM CHAPA DE AÇO COM PINTURA ELETROSTÁTICA, SOBRE SOLO. AF_11/2021</v>
          </cell>
          <cell r="E979" t="str">
            <v>UN</v>
          </cell>
          <cell r="F979">
            <v>354</v>
          </cell>
          <cell r="I979" t="str">
            <v>QTDE DE VIAS</v>
          </cell>
          <cell r="J979" t="str">
            <v>QTDE</v>
          </cell>
        </row>
        <row r="980">
          <cell r="D980" t="str">
            <v>LIXEIRA</v>
          </cell>
          <cell r="F980">
            <v>354</v>
          </cell>
          <cell r="I980">
            <v>59</v>
          </cell>
          <cell r="J980">
            <v>6</v>
          </cell>
        </row>
        <row r="982">
          <cell r="A982" t="str">
            <v>5.8.8</v>
          </cell>
          <cell r="B982" t="str">
            <v>SICRO OUTUBRO / 2025</v>
          </cell>
          <cell r="C982">
            <v>5213850</v>
          </cell>
          <cell r="D982" t="str">
            <v>OPERAÇÃO DE SINALIZAÇÃO POR BANDEIROLA DE TECIDO OU COM PLACA METÁLICA</v>
          </cell>
          <cell r="E982" t="str">
            <v>H</v>
          </cell>
          <cell r="F982">
            <v>1408</v>
          </cell>
        </row>
        <row r="983">
          <cell r="D983" t="str">
            <v>SINALIZAÇÃO DE OBRA</v>
          </cell>
          <cell r="F983">
            <v>1408</v>
          </cell>
          <cell r="J983">
            <v>1408</v>
          </cell>
        </row>
        <row r="985">
          <cell r="A985" t="str">
            <v>5.8.9</v>
          </cell>
          <cell r="B985" t="str">
            <v>SICRO OUTUBRO / 2025</v>
          </cell>
          <cell r="C985">
            <v>5213835</v>
          </cell>
          <cell r="D985" t="str">
            <v>CONE PLÁSTICO PARA CANALIZAÇÃO DE TRÂNSITO - UTILIZAÇÃO DE 150 CICLOS - FORNECIMENTO, 01 IMPLANTAÇÃO E 01 RETIRADA DIÁRIA</v>
          </cell>
          <cell r="E985" t="str">
            <v>UN.DIA</v>
          </cell>
          <cell r="F985">
            <v>660</v>
          </cell>
          <cell r="I985" t="str">
            <v>DIA</v>
          </cell>
          <cell r="J985" t="str">
            <v>QTDE</v>
          </cell>
        </row>
        <row r="986">
          <cell r="D986" t="str">
            <v>SINALIZAÇÃO DE OBRA</v>
          </cell>
          <cell r="F986">
            <v>660</v>
          </cell>
          <cell r="I986">
            <v>22</v>
          </cell>
          <cell r="J986">
            <v>30</v>
          </cell>
        </row>
        <row r="988">
          <cell r="A988" t="str">
            <v>5.8.10</v>
          </cell>
          <cell r="B988" t="str">
            <v>SICRO OUTUBRO / 2025</v>
          </cell>
          <cell r="C988">
            <v>5212557</v>
          </cell>
          <cell r="D988" t="str">
            <v>PLACA DE REGULAMENTAÇÃO PARA SINALIZAÇÃO DE OBRAS MONTADA EM SUPORTE METÁLICO MÓVEL - D = 1,00 M - UTILIZAÇÃO DE 600 CICLOS - FORNECIMENTO, 01 IMPLANTAÇÃO E 01 RETIRADA DIÁRIA</v>
          </cell>
          <cell r="E988" t="str">
            <v>UN.DIA</v>
          </cell>
          <cell r="F988">
            <v>145</v>
          </cell>
          <cell r="H988" t="str">
            <v>MESES</v>
          </cell>
          <cell r="I988" t="str">
            <v>DIA</v>
          </cell>
          <cell r="J988" t="str">
            <v>QTDE</v>
          </cell>
          <cell r="L988" t="str">
            <v>INCIDÊNCIA</v>
          </cell>
        </row>
        <row r="989">
          <cell r="D989" t="str">
            <v>SINALIZAÇÃO DE OBRA</v>
          </cell>
          <cell r="F989">
            <v>145</v>
          </cell>
          <cell r="H989">
            <v>11</v>
          </cell>
          <cell r="I989">
            <v>22</v>
          </cell>
          <cell r="J989">
            <v>2</v>
          </cell>
          <cell r="L989">
            <v>0.3</v>
          </cell>
        </row>
        <row r="991">
          <cell r="A991" t="str">
            <v>5.8.11</v>
          </cell>
          <cell r="B991" t="str">
            <v>SICRO OUTUBRO / 2025</v>
          </cell>
          <cell r="C991">
            <v>5212560</v>
          </cell>
          <cell r="D991" t="str">
            <v>PLACA DE ADVERTÊNCIA PARA SINALIZAÇÃO DE OBRAS MONTADA EM SUPORTE METÁLICO MÓVEL, LADO 1,00 M - UTILIZAÇÃO DE 600 CICLOS - FORNECIMENTO, 01 IMPLANTAÇÃO E 01 RETIRADA DIÁRIA</v>
          </cell>
          <cell r="E991" t="str">
            <v>UN.DIA</v>
          </cell>
          <cell r="F991">
            <v>363</v>
          </cell>
          <cell r="H991" t="str">
            <v>MESES</v>
          </cell>
          <cell r="I991" t="str">
            <v>DIA</v>
          </cell>
          <cell r="J991" t="str">
            <v>QTDE</v>
          </cell>
          <cell r="L991" t="str">
            <v>INCIDÊNCIA</v>
          </cell>
        </row>
        <row r="992">
          <cell r="D992" t="str">
            <v>SINALIZAÇÃO DE OBRA</v>
          </cell>
          <cell r="F992">
            <v>363</v>
          </cell>
          <cell r="H992">
            <v>11</v>
          </cell>
          <cell r="I992">
            <v>22</v>
          </cell>
          <cell r="J992">
            <v>5</v>
          </cell>
          <cell r="L992">
            <v>0.3</v>
          </cell>
        </row>
        <row r="997">
          <cell r="A997" t="str">
            <v>Informações Gerais</v>
          </cell>
        </row>
        <row r="998">
          <cell r="A998" t="str">
            <v>Responsável Técnico</v>
          </cell>
        </row>
        <row r="999">
          <cell r="A999" t="str">
            <v>Nome:</v>
          </cell>
          <cell r="B999" t="str">
            <v>Geisiane Maria Duarte</v>
          </cell>
        </row>
        <row r="1000">
          <cell r="A1000" t="str">
            <v>Título:</v>
          </cell>
          <cell r="B1000" t="str">
            <v>Engenheira Civil</v>
          </cell>
        </row>
        <row r="1001">
          <cell r="A1001" t="str">
            <v>Matrícula:</v>
          </cell>
          <cell r="B1001">
            <v>18230881</v>
          </cell>
        </row>
        <row r="1003">
          <cell r="A1003" t="str">
            <v>Nome:</v>
          </cell>
          <cell r="B1003" t="str">
            <v>Everton Samuel da Mata Silva</v>
          </cell>
        </row>
        <row r="1004">
          <cell r="A1004" t="str">
            <v>Título:</v>
          </cell>
          <cell r="B1004" t="str">
            <v>Engenheiro Civil</v>
          </cell>
        </row>
        <row r="1005">
          <cell r="A1005" t="str">
            <v>Matrícula:</v>
          </cell>
          <cell r="B1005" t="str">
            <v>18162304/01</v>
          </cell>
        </row>
        <row r="1007">
          <cell r="A1007" t="str">
            <v>Nome:</v>
          </cell>
          <cell r="B1007" t="str">
            <v>Monica Cavalcanti dos Santos</v>
          </cell>
        </row>
        <row r="1008">
          <cell r="A1008" t="str">
            <v>Título:</v>
          </cell>
          <cell r="B1008" t="str">
            <v>Engenheira Civil</v>
          </cell>
        </row>
        <row r="1009">
          <cell r="A1009" t="str">
            <v>Matrícula:</v>
          </cell>
          <cell r="B1009">
            <v>3752763</v>
          </cell>
        </row>
        <row r="1011">
          <cell r="A1011" t="str">
            <v>Nome:</v>
          </cell>
          <cell r="B1011" t="str">
            <v>Wandeliana Tomaz F. da Silva Santana</v>
          </cell>
        </row>
        <row r="1012">
          <cell r="A1012" t="str">
            <v>Título:</v>
          </cell>
          <cell r="B1012" t="str">
            <v>Engenheira Civil</v>
          </cell>
        </row>
        <row r="1013">
          <cell r="A1013" t="str">
            <v>Matrícula:</v>
          </cell>
          <cell r="B1013">
            <v>18246834</v>
          </cell>
        </row>
      </sheetData>
      <sheetData sheetId="5"/>
      <sheetData sheetId="6"/>
      <sheetData sheetId="7"/>
      <sheetData sheetId="8"/>
      <sheetData sheetId="9"/>
      <sheetData sheetId="10">
        <row r="3">
          <cell r="A3" t="str">
            <v>CPU 001</v>
          </cell>
          <cell r="B3" t="str">
            <v>COMPOSIÇÃO</v>
          </cell>
          <cell r="C3" t="str">
            <v>CANTEIRO DE OBRAS CENTRAL</v>
          </cell>
          <cell r="D3" t="str">
            <v>UN</v>
          </cell>
          <cell r="E3">
            <v>341395.18</v>
          </cell>
          <cell r="F3">
            <v>341395.18</v>
          </cell>
        </row>
        <row r="4">
          <cell r="A4" t="str">
            <v>CPU 002</v>
          </cell>
          <cell r="B4" t="str">
            <v>COMPOSIÇÃO</v>
          </cell>
          <cell r="C4" t="str">
            <v>MOBILIZAÇÃO DE MAQUINAS E EQUIPAMENTOS - PAVIMENTAÇÃO ASFÁLTICA, CAPEAMENTO E/OU RECAPEAMENTO</v>
          </cell>
          <cell r="D4" t="str">
            <v>UN</v>
          </cell>
          <cell r="E4">
            <v>14210.02</v>
          </cell>
          <cell r="F4">
            <v>14316.14</v>
          </cell>
        </row>
        <row r="5">
          <cell r="A5" t="str">
            <v>CPU 003</v>
          </cell>
          <cell r="B5" t="str">
            <v>COMPOSIÇÃO</v>
          </cell>
          <cell r="C5" t="str">
            <v>DESMOBILIZAÇÃO DE MAQUINAS E EQUIPAMENTOS - PAVIMENTAÇÃO ASFÁLTICA, CAPEAMENTO E/OU RECAPEAMENTO</v>
          </cell>
          <cell r="D5" t="str">
            <v>UN</v>
          </cell>
          <cell r="E5">
            <v>14210.02</v>
          </cell>
          <cell r="F5">
            <v>14316.14</v>
          </cell>
        </row>
        <row r="6">
          <cell r="A6" t="str">
            <v>CPU 004</v>
          </cell>
          <cell r="B6" t="str">
            <v>COMPOSIÇÃO</v>
          </cell>
          <cell r="C6" t="str">
            <v>MOBILIZAÇÃO DE MAQUINAS E EQUIPAMENTOS - PAVIMENTAÇÃO EM PARALELEPÍPEDO E/OU INTERTRAVADO</v>
          </cell>
          <cell r="D6" t="str">
            <v>UN</v>
          </cell>
          <cell r="E6">
            <v>270.5</v>
          </cell>
          <cell r="F6">
            <v>273.32</v>
          </cell>
        </row>
        <row r="7">
          <cell r="A7" t="str">
            <v>CPU 005</v>
          </cell>
          <cell r="B7" t="str">
            <v>COMPOSIÇÃO</v>
          </cell>
          <cell r="C7" t="str">
            <v>DESMOBILIZAÇÃO DE MAQUINAS E EQUIPAMENTOS - PAVIMENTAÇÃO EM PARALELEPÍPEDO E/OU INTERTRAVADO</v>
          </cell>
          <cell r="D7" t="str">
            <v>UN</v>
          </cell>
          <cell r="E7">
            <v>270.5</v>
          </cell>
          <cell r="F7">
            <v>273.32</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636.01</v>
          </cell>
          <cell r="F10">
            <v>636.01</v>
          </cell>
        </row>
        <row r="11">
          <cell r="A11" t="str">
            <v>CPU 009</v>
          </cell>
          <cell r="B11" t="str">
            <v>COMPOSIÇÃO</v>
          </cell>
          <cell r="C11" t="str">
            <v>ADMINISTRAÇÃO LOCAL PARA PAVIMENTAÇÃO ASFÁLTICA (12 MESES)</v>
          </cell>
          <cell r="D11" t="str">
            <v>UN</v>
          </cell>
          <cell r="E11">
            <v>473443.26</v>
          </cell>
          <cell r="F11">
            <v>508609.32</v>
          </cell>
        </row>
        <row r="12">
          <cell r="A12" t="str">
            <v>CPU 010</v>
          </cell>
          <cell r="B12" t="str">
            <v>COMPOSIÇÃO</v>
          </cell>
          <cell r="C12" t="str">
            <v>ADMINISTRAÇÃO LOCAL PARA PAVIMENTAÇÃO EM PEDRA GRANÍTICA (12 MESES)</v>
          </cell>
          <cell r="D12" t="str">
            <v>UN</v>
          </cell>
          <cell r="E12">
            <v>433432.78</v>
          </cell>
          <cell r="F12">
            <v>465307.74</v>
          </cell>
        </row>
        <row r="13">
          <cell r="A13" t="str">
            <v>CPU 011</v>
          </cell>
          <cell r="B13" t="str">
            <v>COMPOSIÇÃO</v>
          </cell>
          <cell r="C13" t="str">
            <v>ADMINISTRAÇÃO LOCAL PARA PAVIMENTAÇÃO EM INTERTRAVADO (12 MESES)</v>
          </cell>
          <cell r="D13" t="str">
            <v>UN</v>
          </cell>
          <cell r="E13">
            <v>433519.62</v>
          </cell>
          <cell r="F13">
            <v>465400.91</v>
          </cell>
        </row>
        <row r="14">
          <cell r="A14" t="str">
            <v>CPU 012</v>
          </cell>
          <cell r="B14" t="str">
            <v>COMPOSIÇÃO</v>
          </cell>
          <cell r="C14" t="str">
            <v>ADMINISTRAÇÃO LOCAL PARA PAVIMENTAÇÃO DE CAPEAMENTO E/OU RECAPEAMENTO (12 MESES)</v>
          </cell>
          <cell r="D14" t="str">
            <v>UN</v>
          </cell>
          <cell r="E14">
            <v>450809.47</v>
          </cell>
          <cell r="F14">
            <v>484099.36</v>
          </cell>
        </row>
        <row r="15">
          <cell r="A15" t="str">
            <v>CPU 013</v>
          </cell>
          <cell r="B15" t="str">
            <v>COMPOSIÇÃO</v>
          </cell>
          <cell r="C15" t="str">
            <v>MOBILIZAÇÃO DE MAQUINAS E EQUIPAMENTOS - CANTEIRO CENTRAL</v>
          </cell>
          <cell r="D15" t="str">
            <v>UN</v>
          </cell>
          <cell r="E15">
            <v>76588.929999999993</v>
          </cell>
          <cell r="F15">
            <v>77154.23</v>
          </cell>
        </row>
        <row r="16">
          <cell r="A16" t="str">
            <v>CPU 014</v>
          </cell>
          <cell r="B16" t="str">
            <v>COMPOSIÇÃO</v>
          </cell>
          <cell r="C16" t="str">
            <v>DESMOBILIZAÇÃO DE MAQUINAS E EQUIPAMENTOS - CANTEIRO CENTRAL</v>
          </cell>
          <cell r="D16" t="str">
            <v>UN</v>
          </cell>
          <cell r="E16">
            <v>76588.929999999993</v>
          </cell>
          <cell r="F16">
            <v>77154.23</v>
          </cell>
        </row>
        <row r="17">
          <cell r="A17" t="str">
            <v>CPU 015</v>
          </cell>
          <cell r="B17" t="str">
            <v>COMPOSIÇÃO</v>
          </cell>
          <cell r="C17" t="str">
            <v>TRANSPORTE DE ASFALTOS DILUÍDOS CM-30 PARA PAVIMENTAÇÃO ASFÁLTICA DA REFINARIA ATÉ A OBRA</v>
          </cell>
          <cell r="D17" t="str">
            <v>T</v>
          </cell>
          <cell r="E17">
            <v>1493.75</v>
          </cell>
          <cell r="F17">
            <v>1493.75</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416.11</v>
          </cell>
          <cell r="F19">
            <v>416.52</v>
          </cell>
        </row>
        <row r="20">
          <cell r="A20" t="str">
            <v>CPU 018</v>
          </cell>
          <cell r="B20" t="str">
            <v>COMPOSIÇÃO</v>
          </cell>
          <cell r="C20" t="str">
            <v>TRANSPORTE DE CIMENTO ASFÁLTICO DE PETRÓLEO CAP 50/70 DA REFINARIA ATÉ A USINA DE ASFALTO</v>
          </cell>
          <cell r="D20" t="str">
            <v>T</v>
          </cell>
          <cell r="E20">
            <v>636.01</v>
          </cell>
          <cell r="F20">
            <v>636.01</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100</v>
          </cell>
          <cell r="F23">
            <v>100</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9.41</v>
          </cell>
          <cell r="F4520">
            <v>9.42</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1.91</v>
          </cell>
          <cell r="F4555">
            <v>1.92</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403.06</v>
          </cell>
          <cell r="F6282">
            <v>403.22</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8">
          <cell r="D28">
            <v>0.25509999999999999</v>
          </cell>
        </row>
      </sheetData>
      <sheetData sheetId="26"/>
      <sheetData sheetId="27">
        <row r="28">
          <cell r="D28">
            <v>0.1895</v>
          </cell>
        </row>
      </sheetData>
      <sheetData sheetId="28"/>
      <sheetData sheetId="29">
        <row r="28">
          <cell r="D28">
            <v>0.184</v>
          </cell>
        </row>
      </sheetData>
      <sheetData sheetId="30"/>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542D6-A4B0-4214-8A2C-911D50E327F0}">
  <sheetPr>
    <tabColor theme="4" tint="0.59999389629810485"/>
  </sheetPr>
  <dimension ref="A1:AC365"/>
  <sheetViews>
    <sheetView showGridLines="0" tabSelected="1" view="pageBreakPreview" topLeftCell="A344" zoomScale="75" zoomScaleNormal="85" zoomScaleSheetLayoutView="75" workbookViewId="0">
      <selection activeCell="E372" sqref="E372"/>
    </sheetView>
  </sheetViews>
  <sheetFormatPr defaultColWidth="9.42578125" defaultRowHeight="16.5" x14ac:dyDescent="0.25"/>
  <cols>
    <col min="1" max="1" width="15" style="1" bestFit="1" customWidth="1"/>
    <col min="2" max="2" width="25.7109375" style="17" customWidth="1"/>
    <col min="3" max="4" width="20.7109375" style="1" customWidth="1"/>
    <col min="5" max="5" width="73.42578125" style="1" customWidth="1"/>
    <col min="6" max="6" width="9.42578125" style="1" customWidth="1"/>
    <col min="7" max="7" width="14.5703125" style="27" customWidth="1"/>
    <col min="8" max="8" width="10.7109375" style="27" customWidth="1"/>
    <col min="9" max="9" width="13.7109375" style="27" hidden="1" customWidth="1"/>
    <col min="10" max="11" width="20.7109375" style="19" hidden="1" customWidth="1"/>
    <col min="12" max="12" width="13.7109375" style="1" customWidth="1"/>
    <col min="13" max="14" width="20.7109375" style="1" customWidth="1"/>
    <col min="15" max="15" width="24.7109375" style="1" hidden="1" customWidth="1"/>
    <col min="16" max="16" width="24.7109375" style="1" customWidth="1"/>
    <col min="17" max="17" width="15.42578125" style="20" bestFit="1" customWidth="1"/>
    <col min="18" max="18" width="12.42578125" style="21" customWidth="1"/>
    <col min="19" max="19" width="11.42578125" style="21" bestFit="1" customWidth="1"/>
    <col min="20" max="20" width="9.42578125" style="21" customWidth="1"/>
    <col min="21" max="29" width="9.42578125" style="21"/>
    <col min="30" max="16384" width="9.42578125" style="22"/>
  </cols>
  <sheetData>
    <row r="1" spans="1:19" ht="14.45" customHeight="1" x14ac:dyDescent="0.25">
      <c r="E1" s="17"/>
      <c r="F1" s="17"/>
      <c r="G1" s="17"/>
      <c r="H1" s="18"/>
      <c r="I1" s="18"/>
    </row>
    <row r="2" spans="1:19" ht="14.45" customHeight="1" x14ac:dyDescent="0.25">
      <c r="E2" s="17"/>
      <c r="F2" s="17"/>
      <c r="G2" s="17"/>
      <c r="H2" s="18"/>
      <c r="I2" s="18"/>
    </row>
    <row r="3" spans="1:19" ht="75.75" customHeight="1" x14ac:dyDescent="0.25">
      <c r="E3" s="23" t="s">
        <v>0</v>
      </c>
      <c r="F3" s="23"/>
      <c r="G3" s="23"/>
      <c r="H3" s="23"/>
      <c r="I3" s="23"/>
      <c r="J3" s="23"/>
      <c r="K3" s="23"/>
      <c r="L3" s="23"/>
      <c r="S3" s="21" t="s">
        <v>1</v>
      </c>
    </row>
    <row r="4" spans="1:19" x14ac:dyDescent="0.25">
      <c r="E4" s="23"/>
      <c r="F4" s="23"/>
      <c r="G4" s="23"/>
      <c r="H4" s="23"/>
      <c r="I4" s="23"/>
      <c r="J4" s="23"/>
      <c r="K4" s="23"/>
      <c r="L4" s="23"/>
    </row>
    <row r="5" spans="1:19" x14ac:dyDescent="0.25">
      <c r="A5" s="22"/>
      <c r="B5" s="22"/>
      <c r="C5" s="22"/>
      <c r="D5" s="22"/>
      <c r="E5" s="23"/>
      <c r="F5" s="23"/>
      <c r="G5" s="23"/>
      <c r="H5" s="23"/>
      <c r="I5" s="23"/>
      <c r="J5" s="23"/>
      <c r="K5" s="23"/>
      <c r="L5" s="23"/>
      <c r="M5" s="22"/>
      <c r="N5" s="22"/>
      <c r="O5" s="22"/>
      <c r="P5" s="22"/>
      <c r="R5" s="24"/>
      <c r="S5" s="22"/>
    </row>
    <row r="6" spans="1:19" ht="16.5" customHeight="1" x14ac:dyDescent="0.25">
      <c r="A6" s="22"/>
      <c r="B6" s="22"/>
      <c r="C6" s="22"/>
      <c r="D6" s="22"/>
      <c r="E6" s="22"/>
      <c r="F6" s="25"/>
      <c r="G6" s="25"/>
      <c r="H6" s="26"/>
      <c r="I6" s="26"/>
      <c r="J6" s="22"/>
      <c r="K6" s="22"/>
      <c r="L6" s="22"/>
      <c r="M6" s="22"/>
      <c r="N6" s="22"/>
      <c r="O6" s="22"/>
      <c r="P6" s="22"/>
      <c r="R6" s="24"/>
      <c r="S6" s="22"/>
    </row>
    <row r="7" spans="1:19" ht="16.5" customHeight="1" thickBot="1" x14ac:dyDescent="0.3">
      <c r="A7" s="22"/>
      <c r="B7" s="22"/>
      <c r="C7" s="22"/>
      <c r="D7" s="22"/>
      <c r="E7" s="25"/>
      <c r="F7" s="25"/>
      <c r="G7" s="25"/>
      <c r="H7" s="26"/>
      <c r="I7" s="26"/>
      <c r="J7" s="27"/>
      <c r="K7" s="27"/>
      <c r="L7" s="27"/>
      <c r="R7" s="22"/>
      <c r="S7" s="22"/>
    </row>
    <row r="8" spans="1:19" ht="16.5" customHeight="1" x14ac:dyDescent="0.25">
      <c r="A8" s="28" t="s">
        <v>2</v>
      </c>
      <c r="B8" s="29"/>
      <c r="C8" s="29"/>
      <c r="D8" s="30"/>
      <c r="E8" s="25"/>
      <c r="F8" s="25"/>
      <c r="G8" s="25"/>
      <c r="H8" s="26"/>
      <c r="I8" s="26"/>
      <c r="J8" s="27"/>
      <c r="K8" s="27"/>
      <c r="L8" s="31" t="s">
        <v>3</v>
      </c>
      <c r="M8" s="32"/>
      <c r="N8" s="32"/>
      <c r="O8" s="32"/>
      <c r="P8" s="33"/>
      <c r="R8" s="22"/>
      <c r="S8" s="22"/>
    </row>
    <row r="9" spans="1:19" ht="67.900000000000006" customHeight="1" x14ac:dyDescent="0.2">
      <c r="A9" s="34" t="s">
        <v>4</v>
      </c>
      <c r="B9" s="35"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
      <c r="C9" s="35"/>
      <c r="D9" s="36"/>
      <c r="E9" s="25"/>
      <c r="F9" s="25"/>
      <c r="G9" s="25"/>
      <c r="H9" s="26"/>
      <c r="I9" s="26"/>
      <c r="J9" s="27"/>
      <c r="K9" s="27"/>
      <c r="L9" s="37" t="s">
        <v>5</v>
      </c>
      <c r="M9" s="38" t="s">
        <v>6</v>
      </c>
      <c r="N9" s="38"/>
      <c r="O9" s="39" t="s">
        <v>7</v>
      </c>
      <c r="P9" s="40" t="s">
        <v>8</v>
      </c>
    </row>
    <row r="10" spans="1:19" ht="16.5" customHeight="1" x14ac:dyDescent="0.25">
      <c r="A10" s="41"/>
      <c r="B10" s="42"/>
      <c r="C10" s="42"/>
      <c r="D10" s="43"/>
      <c r="E10" s="25"/>
      <c r="F10" s="25"/>
      <c r="G10" s="25"/>
      <c r="H10" s="26"/>
      <c r="I10" s="26"/>
      <c r="L10" s="44">
        <v>1</v>
      </c>
      <c r="M10" s="45" t="s">
        <v>9</v>
      </c>
      <c r="N10" s="45"/>
      <c r="O10" s="46">
        <f>'[23]BDI PADRÃO (DES)'!$D$28</f>
        <v>0.25509999999999999</v>
      </c>
      <c r="P10" s="130"/>
    </row>
    <row r="11" spans="1:19" ht="16.5" customHeight="1" x14ac:dyDescent="0.25">
      <c r="A11" s="47" t="s">
        <v>10</v>
      </c>
      <c r="B11" s="48">
        <f>[23]DADOS!$E$6</f>
        <v>45992</v>
      </c>
      <c r="C11" s="49" t="s">
        <v>11</v>
      </c>
      <c r="D11" s="50" t="str">
        <f>[23]DADOS!$C$7</f>
        <v>Não Desonerado</v>
      </c>
      <c r="E11" s="25"/>
      <c r="F11" s="25"/>
      <c r="G11" s="25"/>
      <c r="H11" s="26"/>
      <c r="I11" s="26"/>
      <c r="L11" s="51">
        <v>2</v>
      </c>
      <c r="M11" s="45" t="s">
        <v>12</v>
      </c>
      <c r="N11" s="45"/>
      <c r="O11" s="46">
        <f>'[23]BDI DIFERENCIADO (DES)'!$D$28</f>
        <v>0.1895</v>
      </c>
      <c r="P11" s="130"/>
    </row>
    <row r="12" spans="1:19" ht="16.5" customHeight="1" x14ac:dyDescent="0.25">
      <c r="A12" s="52" t="s">
        <v>13</v>
      </c>
      <c r="B12" s="53"/>
      <c r="C12" s="53"/>
      <c r="D12" s="54"/>
      <c r="E12" s="25"/>
      <c r="F12" s="25"/>
      <c r="G12" s="25"/>
      <c r="H12" s="26"/>
      <c r="I12" s="26"/>
      <c r="L12" s="51">
        <v>3</v>
      </c>
      <c r="M12" s="45" t="s">
        <v>14</v>
      </c>
      <c r="N12" s="45"/>
      <c r="O12" s="46"/>
      <c r="P12" s="130"/>
    </row>
    <row r="13" spans="1:19" ht="14.45" customHeight="1" x14ac:dyDescent="0.25">
      <c r="A13" s="47" t="s">
        <v>15</v>
      </c>
      <c r="B13" s="55">
        <f>[23]DADOS!$C$12</f>
        <v>45992</v>
      </c>
      <c r="C13" s="49" t="s">
        <v>16</v>
      </c>
      <c r="D13" s="56">
        <f>[23]DADOS!$E$12</f>
        <v>45931</v>
      </c>
      <c r="E13" s="57"/>
      <c r="F13" s="58"/>
      <c r="L13" s="51">
        <v>4</v>
      </c>
      <c r="M13" s="45" t="s">
        <v>17</v>
      </c>
      <c r="N13" s="45"/>
      <c r="O13" s="46"/>
      <c r="P13" s="130"/>
    </row>
    <row r="14" spans="1:19" ht="14.45" customHeight="1" x14ac:dyDescent="0.25">
      <c r="A14" s="47" t="s">
        <v>18</v>
      </c>
      <c r="B14" s="59" t="str">
        <f>[23]DADOS!$C$13</f>
        <v>2024.2</v>
      </c>
      <c r="C14" s="49" t="s">
        <v>19</v>
      </c>
      <c r="D14" s="50">
        <f>[23]DADOS!$E$13</f>
        <v>0</v>
      </c>
      <c r="E14" s="57"/>
      <c r="F14" s="58"/>
      <c r="L14" s="51">
        <v>5</v>
      </c>
      <c r="M14" s="45" t="s">
        <v>20</v>
      </c>
      <c r="N14" s="45"/>
      <c r="O14" s="46">
        <f>'[23]BDI INSUMO (DES)'!$D$28</f>
        <v>0.184</v>
      </c>
      <c r="P14" s="130"/>
    </row>
    <row r="15" spans="1:19" ht="15" customHeight="1" thickBot="1" x14ac:dyDescent="0.3">
      <c r="A15" s="60" t="s">
        <v>21</v>
      </c>
      <c r="B15" s="61">
        <f>[23]DADOS!$C$14</f>
        <v>45962</v>
      </c>
      <c r="C15" s="62" t="s">
        <v>22</v>
      </c>
      <c r="D15" s="63">
        <f>[23]DADOS!$E$14</f>
        <v>0</v>
      </c>
      <c r="E15" s="21"/>
      <c r="F15" s="21"/>
      <c r="L15" s="64">
        <v>6</v>
      </c>
      <c r="M15" s="65" t="s">
        <v>23</v>
      </c>
      <c r="N15" s="65"/>
      <c r="O15" s="66">
        <f>'[23]BDI LOC BENS MÓVEIS (DES)'!$D$28</f>
        <v>0.15740000000000001</v>
      </c>
      <c r="P15" s="131"/>
    </row>
    <row r="16" spans="1:19" x14ac:dyDescent="0.25">
      <c r="B16" s="1"/>
      <c r="C16" s="67"/>
      <c r="D16" s="67"/>
      <c r="E16" s="21"/>
      <c r="F16" s="21"/>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8" t="s">
        <v>26</v>
      </c>
      <c r="B20" s="68" t="s">
        <v>27</v>
      </c>
      <c r="C20" s="68" t="s">
        <v>28</v>
      </c>
      <c r="D20" s="68" t="s">
        <v>29</v>
      </c>
      <c r="E20" s="68" t="s">
        <v>30</v>
      </c>
      <c r="F20" s="68" t="s">
        <v>31</v>
      </c>
      <c r="G20" s="69" t="s">
        <v>32</v>
      </c>
      <c r="H20" s="70" t="s">
        <v>33</v>
      </c>
      <c r="I20" s="14" t="s">
        <v>34</v>
      </c>
      <c r="J20" s="15"/>
      <c r="K20" s="16"/>
      <c r="L20" s="14" t="s">
        <v>35</v>
      </c>
      <c r="M20" s="15"/>
      <c r="N20" s="16"/>
      <c r="O20" s="14" t="s">
        <v>36</v>
      </c>
      <c r="P20" s="16"/>
    </row>
    <row r="21" spans="1:29" ht="33.75" thickBot="1" x14ac:dyDescent="0.3">
      <c r="A21" s="71"/>
      <c r="B21" s="71"/>
      <c r="C21" s="71"/>
      <c r="D21" s="71" t="s">
        <v>29</v>
      </c>
      <c r="E21" s="71"/>
      <c r="F21" s="71"/>
      <c r="G21" s="72"/>
      <c r="H21" s="73"/>
      <c r="I21" s="74" t="s">
        <v>6</v>
      </c>
      <c r="J21" s="75" t="s">
        <v>37</v>
      </c>
      <c r="K21" s="75" t="s">
        <v>38</v>
      </c>
      <c r="L21" s="74" t="s">
        <v>6</v>
      </c>
      <c r="M21" s="75" t="s">
        <v>37</v>
      </c>
      <c r="N21" s="75" t="s">
        <v>38</v>
      </c>
      <c r="O21" s="75" t="s">
        <v>7</v>
      </c>
      <c r="P21" s="75" t="s">
        <v>8</v>
      </c>
    </row>
    <row r="22" spans="1:29" s="81" customFormat="1" x14ac:dyDescent="0.25">
      <c r="A22" s="76"/>
      <c r="B22" s="77" t="str">
        <f>[23]ORÇAMENTO!B22</f>
        <v>LOTE 05 - AGRESTE MERIDIONAL</v>
      </c>
      <c r="C22" s="78"/>
      <c r="D22" s="78"/>
      <c r="E22" s="78"/>
      <c r="F22" s="78"/>
      <c r="G22" s="78"/>
      <c r="H22" s="78"/>
      <c r="I22" s="78"/>
      <c r="J22" s="78"/>
      <c r="K22" s="78"/>
      <c r="L22" s="78"/>
      <c r="M22" s="78"/>
      <c r="N22" s="79"/>
      <c r="O22" s="80"/>
      <c r="P22" s="80"/>
      <c r="Q22" s="20"/>
      <c r="V22" s="82"/>
      <c r="W22" s="82"/>
      <c r="X22" s="82"/>
      <c r="Y22" s="82"/>
      <c r="Z22" s="82"/>
      <c r="AA22" s="82"/>
      <c r="AB22" s="82"/>
      <c r="AC22" s="82"/>
    </row>
    <row r="23" spans="1:29" s="81" customFormat="1" x14ac:dyDescent="0.25">
      <c r="A23" s="83" t="s">
        <v>39</v>
      </c>
      <c r="B23" s="83"/>
      <c r="C23" s="84"/>
      <c r="D23" s="85"/>
      <c r="E23" s="2" t="s">
        <v>40</v>
      </c>
      <c r="F23" s="85"/>
      <c r="G23" s="86"/>
      <c r="H23" s="86"/>
      <c r="I23" s="85"/>
      <c r="J23" s="87"/>
      <c r="K23" s="85"/>
      <c r="L23" s="85"/>
      <c r="M23" s="85"/>
      <c r="N23" s="85"/>
      <c r="O23" s="88">
        <f>SUM(O24,O27,O29)</f>
        <v>878111.73</v>
      </c>
      <c r="P23" s="88">
        <f>SUM(P24,P27,P29)</f>
        <v>0</v>
      </c>
      <c r="Q23" s="20"/>
      <c r="V23" s="82"/>
      <c r="W23" s="82"/>
      <c r="X23" s="82"/>
      <c r="Y23" s="82"/>
      <c r="Z23" s="82"/>
      <c r="AA23" s="82"/>
      <c r="AB23" s="82"/>
      <c r="AC23" s="82"/>
    </row>
    <row r="24" spans="1:29" s="81" customFormat="1" x14ac:dyDescent="0.25">
      <c r="A24" s="89" t="s">
        <v>41</v>
      </c>
      <c r="B24" s="89"/>
      <c r="C24" s="90"/>
      <c r="D24" s="91"/>
      <c r="E24" s="3" t="s">
        <v>42</v>
      </c>
      <c r="F24" s="91"/>
      <c r="G24" s="92"/>
      <c r="H24" s="92"/>
      <c r="I24" s="91"/>
      <c r="J24" s="93"/>
      <c r="K24" s="91"/>
      <c r="L24" s="91"/>
      <c r="M24" s="127"/>
      <c r="N24" s="91"/>
      <c r="O24" s="94">
        <f>SUM(O25:O26)</f>
        <v>685858.21</v>
      </c>
      <c r="P24" s="94">
        <f>SUM(P25:P26)</f>
        <v>0</v>
      </c>
      <c r="Q24" s="20"/>
      <c r="V24" s="82"/>
      <c r="W24" s="82"/>
      <c r="X24" s="82"/>
      <c r="Y24" s="82"/>
      <c r="Z24" s="82"/>
      <c r="AA24" s="82"/>
      <c r="AB24" s="82"/>
      <c r="AC24" s="82"/>
    </row>
    <row r="25" spans="1:29" s="81" customFormat="1" x14ac:dyDescent="0.25">
      <c r="A25" s="49" t="s">
        <v>43</v>
      </c>
      <c r="B25" s="95" t="str">
        <f>IFERROR(VLOOKUP(C25,'[23]SINAPI DEZEMBRO'!$A:$F,6,FALSE),IFERROR(VLOOKUP(C25,'[23]BANCO DE DADOS'!$A$3:$F$10542,2,FALSE),""))</f>
        <v>COMPOSIÇÃO</v>
      </c>
      <c r="C25" s="96" t="s">
        <v>44</v>
      </c>
      <c r="D25" s="97"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8">
        <f>VLOOKUP(A25,'[23]MEMÓRIA LOTE 5 AGRESTE MER'!$1:$1048576,6,FALSE)</f>
        <v>1</v>
      </c>
      <c r="H25" s="99">
        <v>1</v>
      </c>
      <c r="I25" s="100">
        <f>IF($H25="","",IF($H25=1,$O$10,IF($H25=2,$O$11,IF($H25=3,$O$12,IF($H25=4,$O$13,IF($H25=5,$O$14,IF($H25=6,$O$15)))))))</f>
        <v>0.25509999999999999</v>
      </c>
      <c r="J25" s="6">
        <f>IFERROR(VLOOKUP(C25,'[23]SINAPI DEZEMBRO'!$A:$E,4,FALSE),IFERROR(VLOOKUP(C25,'[23]BANCO DE DADOS'!$A$3:$F$10542,5,FALSE),""))</f>
        <v>341395.18</v>
      </c>
      <c r="K25" s="7">
        <f>IF($G25="","",TRUNC((J25*I25)+J25,2))</f>
        <v>428485.09</v>
      </c>
      <c r="L25" s="100">
        <f>IF($H25="","",IF($H25=1,$P$10,IF($H25=2,$P$11,IF($H25=3,$P$12,IF($H25=4,$P$13,IF($H25=5,$P$14,IF($H25=6,$P$15)))))))</f>
        <v>0</v>
      </c>
      <c r="M25" s="128"/>
      <c r="N25" s="7">
        <f>IF($G25="","",TRUNC((M25*L25)+M25,2))</f>
        <v>0</v>
      </c>
      <c r="O25" s="7">
        <f>IF($G25="","",TRUNC(K25*G25,2))</f>
        <v>428485.09</v>
      </c>
      <c r="P25" s="7">
        <f>IF($G25="","",TRUNC(N25*G25,2))</f>
        <v>0</v>
      </c>
      <c r="Q25" s="20" t="e">
        <f>P25/P24</f>
        <v>#DIV/0!</v>
      </c>
      <c r="V25" s="82"/>
      <c r="W25" s="82"/>
      <c r="X25" s="82"/>
      <c r="Y25" s="82"/>
      <c r="Z25" s="82"/>
      <c r="AA25" s="82"/>
      <c r="AB25" s="82"/>
      <c r="AC25" s="82"/>
    </row>
    <row r="26" spans="1:29" s="81" customFormat="1" x14ac:dyDescent="0.25">
      <c r="A26" s="49" t="s">
        <v>45</v>
      </c>
      <c r="B26" s="95" t="str">
        <f>IFERROR(VLOOKUP(C26,'[23]SINAPI DEZEMBRO'!$A:$F,6,FALSE),IFERROR(VLOOKUP(C26,'[23]BANCO DE DADOS'!$A$3:$F$10542,2,FALSE),""))</f>
        <v>SICRO OUTUBRO / 2025</v>
      </c>
      <c r="C26" s="96">
        <v>903810</v>
      </c>
      <c r="D26" s="97" t="str">
        <f>IFERROR(IF(C26="","FALTA",VLOOKUP($C26,'[23]E-FISCO'!$A$1:$B$5439,2,)),"FALTA")</f>
        <v>529081 - 3</v>
      </c>
      <c r="E26" s="4"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8">
        <f>VLOOKUP(A26,'[23]MEMÓRIA LOTE 5 AGRESTE MER'!$1:$1048576,6,FALSE)</f>
        <v>1</v>
      </c>
      <c r="H26" s="99">
        <v>1</v>
      </c>
      <c r="I26" s="100">
        <f>IF($H26="","",IF($H26=1,$O$10,IF($H26=2,$O$11,IF($H26=3,$O$12,IF($H26=4,$O$13,IF($H26=5,$O$14,IF($H26=6,$O$15)))))))</f>
        <v>0.25509999999999999</v>
      </c>
      <c r="J26" s="6">
        <f>IFERROR(VLOOKUP(C26,'[23]SINAPI DEZEMBRO'!$A:$E,4,FALSE),IFERROR(VLOOKUP(C26,'[23]BANCO DE DADOS'!$A$3:$F$10542,5,FALSE),""))</f>
        <v>205061.85</v>
      </c>
      <c r="K26" s="7">
        <f>IF($G26="","",TRUNC((J26*I26)+J26,2))</f>
        <v>257373.12</v>
      </c>
      <c r="L26" s="100">
        <f>IF($H26="","",IF($H26=1,$P$10,IF($H26=2,$P$11,IF($H26=3,$P$12,IF($H26=4,$P$13,IF($H26=5,$P$14,IF($H26=6,$P$15)))))))</f>
        <v>0</v>
      </c>
      <c r="M26" s="128"/>
      <c r="N26" s="7">
        <f>IF($G26="","",TRUNC((M26*L26)+M26,2))</f>
        <v>0</v>
      </c>
      <c r="O26" s="7">
        <f>IF($G26="","",TRUNC(K26*G26,2))</f>
        <v>257373.12</v>
      </c>
      <c r="P26" s="7">
        <f>IF($G26="","",TRUNC(N26*G26,2))</f>
        <v>0</v>
      </c>
      <c r="Q26" s="20" t="e">
        <f>P26/P25</f>
        <v>#DIV/0!</v>
      </c>
      <c r="V26" s="82"/>
      <c r="W26" s="82"/>
      <c r="X26" s="82"/>
      <c r="Y26" s="82"/>
      <c r="Z26" s="82"/>
      <c r="AA26" s="82"/>
      <c r="AB26" s="82"/>
      <c r="AC26" s="82"/>
    </row>
    <row r="27" spans="1:29" s="81" customFormat="1" x14ac:dyDescent="0.25">
      <c r="A27" s="89" t="s">
        <v>46</v>
      </c>
      <c r="B27" s="89"/>
      <c r="C27" s="90"/>
      <c r="D27" s="91"/>
      <c r="E27" s="3" t="s">
        <v>47</v>
      </c>
      <c r="F27" s="91"/>
      <c r="G27" s="92"/>
      <c r="H27" s="91"/>
      <c r="I27" s="91"/>
      <c r="J27" s="93"/>
      <c r="K27" s="91"/>
      <c r="L27" s="91"/>
      <c r="M27" s="127"/>
      <c r="N27" s="91"/>
      <c r="O27" s="94">
        <f>SUM(O28)</f>
        <v>96126.76</v>
      </c>
      <c r="P27" s="94">
        <f>SUM(P28)</f>
        <v>0</v>
      </c>
      <c r="Q27" s="20"/>
      <c r="V27" s="82"/>
      <c r="W27" s="82"/>
      <c r="X27" s="82"/>
      <c r="Y27" s="82"/>
      <c r="Z27" s="82"/>
      <c r="AA27" s="82"/>
      <c r="AB27" s="82"/>
      <c r="AC27" s="82"/>
    </row>
    <row r="28" spans="1:29" s="81" customFormat="1" x14ac:dyDescent="0.25">
      <c r="A28" s="49" t="s">
        <v>48</v>
      </c>
      <c r="B28" s="95" t="str">
        <f>IFERROR(VLOOKUP(C28,'[23]SINAPI DEZEMBRO'!$A:$F,6,FALSE),IFERROR(VLOOKUP(C28,'[23]BANCO DE DADOS'!$A$3:$F$10542,2,FALSE),""))</f>
        <v>COMPOSIÇÃO</v>
      </c>
      <c r="C28" s="96" t="s">
        <v>49</v>
      </c>
      <c r="D28" s="97"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8">
        <f>VLOOKUP(A28,'[23]MEMÓRIA LOTE 5 AGRESTE MER'!$1:$1048576,6,FALSE)</f>
        <v>1</v>
      </c>
      <c r="H28" s="99">
        <v>1</v>
      </c>
      <c r="I28" s="100">
        <f>IF($H28="","",IF($H28=1,$O$10,IF($H28=2,$O$11,IF($H28=3,$O$12,IF($H28=4,$O$13,IF($H28=5,$O$14,IF($H28=6,$O$15)))))))</f>
        <v>0.25509999999999999</v>
      </c>
      <c r="J28" s="6">
        <f>IFERROR(VLOOKUP(C28,'[23]SINAPI DEZEMBRO'!$A:$E,4,FALSE),IFERROR(VLOOKUP(C28,'[23]BANCO DE DADOS'!$A$3:$F$10542,5,FALSE),""))</f>
        <v>76588.929999999993</v>
      </c>
      <c r="K28" s="7">
        <f>IF($G28="","",TRUNC((J28*I28)+J28,2))</f>
        <v>96126.76</v>
      </c>
      <c r="L28" s="100">
        <f>IF($H28="","",IF($H28=1,$P$10,IF($H28=2,$P$11,IF($H28=3,$P$12,IF($H28=4,$P$13,IF($H28=5,$P$14,IF($H28=6,$P$15)))))))</f>
        <v>0</v>
      </c>
      <c r="M28" s="128"/>
      <c r="N28" s="7">
        <f>IF($G28="","",TRUNC((M28*L28)+M28,2))</f>
        <v>0</v>
      </c>
      <c r="O28" s="7">
        <f>IF($G28="","",TRUNC(K28*G28,2))</f>
        <v>96126.76</v>
      </c>
      <c r="P28" s="7">
        <f>IF($G28="","",TRUNC(N28*G28,2))</f>
        <v>0</v>
      </c>
      <c r="Q28" s="20" t="e">
        <f>P28/P27</f>
        <v>#DIV/0!</v>
      </c>
      <c r="V28" s="82"/>
      <c r="W28" s="82"/>
      <c r="X28" s="82"/>
      <c r="Y28" s="82"/>
      <c r="Z28" s="82"/>
      <c r="AA28" s="82"/>
      <c r="AB28" s="82"/>
      <c r="AC28" s="82"/>
    </row>
    <row r="29" spans="1:29" s="81" customFormat="1" x14ac:dyDescent="0.25">
      <c r="A29" s="89" t="s">
        <v>50</v>
      </c>
      <c r="B29" s="89"/>
      <c r="C29" s="90"/>
      <c r="D29" s="91"/>
      <c r="E29" s="3" t="s">
        <v>51</v>
      </c>
      <c r="F29" s="91"/>
      <c r="G29" s="92"/>
      <c r="H29" s="91"/>
      <c r="I29" s="91"/>
      <c r="J29" s="93"/>
      <c r="K29" s="91"/>
      <c r="L29" s="91"/>
      <c r="M29" s="127"/>
      <c r="N29" s="91"/>
      <c r="O29" s="94">
        <f>SUM(O30)</f>
        <v>96126.76</v>
      </c>
      <c r="P29" s="94">
        <f>SUM(P30)</f>
        <v>0</v>
      </c>
      <c r="Q29" s="20"/>
      <c r="V29" s="82"/>
      <c r="W29" s="82"/>
      <c r="X29" s="82"/>
      <c r="Y29" s="82"/>
      <c r="Z29" s="82"/>
      <c r="AA29" s="82"/>
      <c r="AB29" s="82"/>
      <c r="AC29" s="82"/>
    </row>
    <row r="30" spans="1:29" s="81" customFormat="1" x14ac:dyDescent="0.25">
      <c r="A30" s="49" t="s">
        <v>52</v>
      </c>
      <c r="B30" s="95" t="str">
        <f>IFERROR(VLOOKUP(C30,'[23]SINAPI DEZEMBRO'!$A:$F,6,FALSE),IFERROR(VLOOKUP(C30,'[23]BANCO DE DADOS'!$A$3:$F$10542,2,FALSE),""))</f>
        <v>COMPOSIÇÃO</v>
      </c>
      <c r="C30" s="96" t="s">
        <v>53</v>
      </c>
      <c r="D30" s="97"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8">
        <f>VLOOKUP(A30,'[23]MEMÓRIA LOTE 5 AGRESTE MER'!$1:$1048576,6,FALSE)</f>
        <v>1</v>
      </c>
      <c r="H30" s="99">
        <v>1</v>
      </c>
      <c r="I30" s="100">
        <f>IF($H30="","",IF($H30=1,$O$10,IF($H30=2,$O$11,IF($H30=3,$O$12,IF($H30=4,$O$13,IF($H30=5,$O$14,IF($H30=6,$O$15)))))))</f>
        <v>0.25509999999999999</v>
      </c>
      <c r="J30" s="6">
        <f>IFERROR(VLOOKUP(C30,'[23]SINAPI DEZEMBRO'!$A:$E,4,FALSE),IFERROR(VLOOKUP(C30,'[23]BANCO DE DADOS'!$A$3:$F$10542,5,FALSE),""))</f>
        <v>76588.929999999993</v>
      </c>
      <c r="K30" s="7">
        <f>IF($G30="","",TRUNC((J30*I30)+J30,2))</f>
        <v>96126.76</v>
      </c>
      <c r="L30" s="100">
        <f>IF($H30="","",IF($H30=1,$P$10,IF($H30=2,$P$11,IF($H30=3,$P$12,IF($H30=4,$P$13,IF($H30=5,$P$14,IF($H30=6,$P$15)))))))</f>
        <v>0</v>
      </c>
      <c r="M30" s="128"/>
      <c r="N30" s="7">
        <f>IF($G30="","",TRUNC((M30*L30)+M30,2))</f>
        <v>0</v>
      </c>
      <c r="O30" s="7">
        <f>IF($G30="","",TRUNC(K30*G30,2))</f>
        <v>96126.76</v>
      </c>
      <c r="P30" s="7">
        <f>IF($G30="","",TRUNC(N30*G30,2))</f>
        <v>0</v>
      </c>
      <c r="Q30" s="20" t="e">
        <f>P30/P29</f>
        <v>#DIV/0!</v>
      </c>
      <c r="V30" s="82"/>
      <c r="W30" s="82"/>
      <c r="X30" s="82"/>
      <c r="Y30" s="82"/>
      <c r="Z30" s="82"/>
      <c r="AA30" s="82"/>
      <c r="AB30" s="82"/>
      <c r="AC30" s="82"/>
    </row>
    <row r="31" spans="1:29" s="81" customFormat="1" x14ac:dyDescent="0.25">
      <c r="A31" s="83" t="s">
        <v>54</v>
      </c>
      <c r="B31" s="83"/>
      <c r="C31" s="84"/>
      <c r="D31" s="85"/>
      <c r="E31" s="8" t="s">
        <v>55</v>
      </c>
      <c r="F31" s="85"/>
      <c r="G31" s="86"/>
      <c r="H31" s="85"/>
      <c r="I31" s="85"/>
      <c r="J31" s="87"/>
      <c r="K31" s="85"/>
      <c r="L31" s="85"/>
      <c r="M31" s="129"/>
      <c r="N31" s="85"/>
      <c r="O31" s="88">
        <f>SUM(O32,O34,O40,O42,O44,O53,O69,O78,O101,O111,O116)</f>
        <v>15471457.859999999</v>
      </c>
      <c r="P31" s="88">
        <f>SUM(P32,P34,P40,P42,P44,P53,P69,P78,P101,P111,P116)</f>
        <v>0</v>
      </c>
      <c r="Q31" s="20"/>
      <c r="V31" s="82"/>
      <c r="W31" s="82"/>
      <c r="X31" s="82"/>
      <c r="Y31" s="82"/>
      <c r="Z31" s="82"/>
      <c r="AA31" s="82"/>
      <c r="AB31" s="82"/>
      <c r="AC31" s="82"/>
    </row>
    <row r="32" spans="1:29" s="81" customFormat="1" x14ac:dyDescent="0.25">
      <c r="A32" s="89" t="s">
        <v>56</v>
      </c>
      <c r="B32" s="89"/>
      <c r="C32" s="90"/>
      <c r="D32" s="91"/>
      <c r="E32" s="3" t="s">
        <v>57</v>
      </c>
      <c r="F32" s="91"/>
      <c r="G32" s="92"/>
      <c r="H32" s="91"/>
      <c r="I32" s="91"/>
      <c r="J32" s="93"/>
      <c r="K32" s="91"/>
      <c r="L32" s="91"/>
      <c r="M32" s="127"/>
      <c r="N32" s="91"/>
      <c r="O32" s="94">
        <f>O33</f>
        <v>594218.63</v>
      </c>
      <c r="P32" s="94">
        <f>P33</f>
        <v>0</v>
      </c>
      <c r="Q32" s="20"/>
      <c r="V32" s="82"/>
      <c r="W32" s="82"/>
      <c r="X32" s="82"/>
      <c r="Y32" s="82"/>
      <c r="Z32" s="82"/>
      <c r="AA32" s="82"/>
      <c r="AB32" s="82"/>
      <c r="AC32" s="82"/>
    </row>
    <row r="33" spans="1:22" x14ac:dyDescent="0.25">
      <c r="A33" s="49" t="s">
        <v>58</v>
      </c>
      <c r="B33" s="95" t="str">
        <f>IFERROR(VLOOKUP(C33,'[23]SINAPI DEZEMBRO'!$A:$F,6,FALSE),IFERROR(VLOOKUP(C33,'[23]BANCO DE DADOS'!$A$3:$F$10542,2,FALSE),""))</f>
        <v>COMPOSIÇÃO</v>
      </c>
      <c r="C33" s="96" t="s">
        <v>59</v>
      </c>
      <c r="D33" s="97"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8">
        <f>VLOOKUP(A33,'[23]MEMÓRIA LOTE 5 AGRESTE MER'!$1:$1048576,6,FALSE)</f>
        <v>1</v>
      </c>
      <c r="H33" s="99">
        <v>1</v>
      </c>
      <c r="I33" s="100">
        <f>IF($H33="","",IF($H33=1,$O$10,IF($H33=2,$O$11,IF($H33=3,$O$12,IF($H33=4,$O$13,IF($H33=5,$O$14,IF($H33=6,$O$15)))))))</f>
        <v>0.25509999999999999</v>
      </c>
      <c r="J33" s="6">
        <f>IFERROR(VLOOKUP(C33,'[23]SINAPI DEZEMBRO'!$A:$E,4,FALSE),IFERROR(VLOOKUP(C33,'[23]BANCO DE DADOS'!$A$3:$F$10542,5,FALSE),""))</f>
        <v>473443.26</v>
      </c>
      <c r="K33" s="7">
        <f>IF($G33="","",TRUNC((J33*I33)+J33,2))</f>
        <v>594218.63</v>
      </c>
      <c r="L33" s="100">
        <f>IF($H33="","",IF($H33=1,$P$10,IF($H33=2,$P$11,IF($H33=3,$P$12,IF($H33=4,$P$13,IF($H33=5,$P$14,IF($H33=6,$P$15)))))))</f>
        <v>0</v>
      </c>
      <c r="M33" s="128"/>
      <c r="N33" s="7">
        <f>IF($G33="","",TRUNC((M33*L33)+M33,2))</f>
        <v>0</v>
      </c>
      <c r="O33" s="7">
        <f>IF($G33="","",TRUNC(K33*G33,2))</f>
        <v>594218.63</v>
      </c>
      <c r="P33" s="7">
        <f>IF($G33="","",TRUNC(N33*G33,2))</f>
        <v>0</v>
      </c>
      <c r="Q33" s="20" t="e">
        <f>P33/P32</f>
        <v>#DIV/0!</v>
      </c>
      <c r="R33" s="20">
        <f>O33/O31</f>
        <v>3.8399999999999997E-2</v>
      </c>
      <c r="S33" s="20" t="e">
        <f>P33/P31</f>
        <v>#DIV/0!</v>
      </c>
      <c r="T33" s="22"/>
      <c r="U33" s="22"/>
      <c r="V33" s="101"/>
    </row>
    <row r="34" spans="1:22" x14ac:dyDescent="0.25">
      <c r="A34" s="89" t="s">
        <v>60</v>
      </c>
      <c r="B34" s="89"/>
      <c r="C34" s="90"/>
      <c r="D34" s="91"/>
      <c r="E34" s="3" t="s">
        <v>61</v>
      </c>
      <c r="F34" s="91"/>
      <c r="G34" s="92"/>
      <c r="H34" s="91"/>
      <c r="I34" s="91"/>
      <c r="J34" s="93"/>
      <c r="K34" s="91"/>
      <c r="L34" s="91"/>
      <c r="M34" s="127"/>
      <c r="N34" s="91"/>
      <c r="O34" s="94">
        <f>SUM(O35:O39)</f>
        <v>462861.68</v>
      </c>
      <c r="P34" s="94">
        <f>SUM(P35:P39)</f>
        <v>0</v>
      </c>
      <c r="R34" s="22"/>
      <c r="S34" s="22"/>
      <c r="T34" s="22"/>
      <c r="U34" s="22"/>
      <c r="V34" s="101"/>
    </row>
    <row r="35" spans="1:22" ht="33" x14ac:dyDescent="0.25">
      <c r="A35" s="49" t="s">
        <v>62</v>
      </c>
      <c r="B35" s="95" t="str">
        <f>IFERROR(VLOOKUP(C35,'[23]SINAPI DEZEMBRO'!$A:$F,6,FALSE),IFERROR(VLOOKUP(C35,'[23]BANCO DE DADOS'!$A$3:$F$10542,2,FALSE),""))</f>
        <v>SINAPI DEZEMBRO 2025</v>
      </c>
      <c r="C35" s="96">
        <v>103689</v>
      </c>
      <c r="D35" s="97"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8">
        <f>VLOOKUP(A35,'[23]MEMÓRIA LOTE 5 AGRESTE MER'!$1:$1048576,6,FALSE)</f>
        <v>547.55999999999995</v>
      </c>
      <c r="H35" s="99">
        <v>1</v>
      </c>
      <c r="I35" s="100">
        <f>IF($H35="","",IF($H35=1,$O$10,IF($H35=2,$O$11,IF($H35=3,$O$12,IF($H35=4,$O$13,IF($H35=5,$O$14,IF($H35=6,$O$15)))))))</f>
        <v>0.25509999999999999</v>
      </c>
      <c r="J35" s="6">
        <f>IFERROR(VLOOKUP(C35,'[23]SINAPI DEZEMBRO'!$A:$E,4,FALSE),IFERROR(VLOOKUP(C35,'[23]BANCO DE DADOS'!$A$3:$F$10542,5,FALSE),""))</f>
        <v>464.96</v>
      </c>
      <c r="K35" s="7">
        <f>IF($G35="","",TRUNC((J35*I35)+J35,2))</f>
        <v>583.57000000000005</v>
      </c>
      <c r="L35" s="100">
        <f>IF($H35="","",IF($H35=1,$P$10,IF($H35=2,$P$11,IF($H35=3,$P$12,IF($H35=4,$P$13,IF($H35=5,$P$14,IF($H35=6,$P$15)))))))</f>
        <v>0</v>
      </c>
      <c r="M35" s="128"/>
      <c r="N35" s="7">
        <f>IF($G35="","",TRUNC((M35*L35)+M35,2))</f>
        <v>0</v>
      </c>
      <c r="O35" s="7">
        <f>IF($G35="","",TRUNC(K35*G35,2))</f>
        <v>319539.58</v>
      </c>
      <c r="P35" s="7">
        <f>IF($G35="","",TRUNC(N35*G35,2))</f>
        <v>0</v>
      </c>
      <c r="Q35" s="20" t="e">
        <f>P35/$P$34</f>
        <v>#DIV/0!</v>
      </c>
      <c r="R35" s="22"/>
      <c r="S35" s="22"/>
      <c r="V35" s="101"/>
    </row>
    <row r="36" spans="1:22" ht="50.25" customHeight="1" x14ac:dyDescent="0.25">
      <c r="A36" s="49" t="s">
        <v>63</v>
      </c>
      <c r="B36" s="95" t="str">
        <f>IFERROR(VLOOKUP(C36,'[23]SINAPI DEZEMBRO'!$A:$F,6,FALSE),IFERROR(VLOOKUP(C36,'[23]BANCO DE DADOS'!$A$3:$F$10542,2,FALSE),""))</f>
        <v>COMPESA 2024.2</v>
      </c>
      <c r="C36" s="96" t="s">
        <v>64</v>
      </c>
      <c r="D36" s="97"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8">
        <f>VLOOKUP(A36,'[23]MEMÓRIA LOTE 5 AGRESTE MER'!$1:$1048576,6,FALSE)</f>
        <v>22</v>
      </c>
      <c r="H36" s="99">
        <v>1</v>
      </c>
      <c r="I36" s="100">
        <f>IF($H36="","",IF($H36=1,$O$10,IF($H36=2,$O$11,IF($H36=3,$O$12,IF($H36=4,$O$13,IF($H36=5,$O$14,IF($H36=6,$O$15)))))))</f>
        <v>0.25509999999999999</v>
      </c>
      <c r="J36" s="6">
        <f>IFERROR(VLOOKUP(C36,'[23]SINAPI DEZEMBRO'!$A:$E,4,FALSE),IFERROR(VLOOKUP(C36,'[23]BANCO DE DADOS'!$A$3:$F$10542,5,FALSE),""))</f>
        <v>4181.8900000000003</v>
      </c>
      <c r="K36" s="7">
        <f>IF($G36="","",TRUNC((J36*I36)+J36,2))</f>
        <v>5248.69</v>
      </c>
      <c r="L36" s="100">
        <f>IF($H36="","",IF($H36=1,$P$10,IF($H36=2,$P$11,IF($H36=3,$P$12,IF($H36=4,$P$13,IF($H36=5,$P$14,IF($H36=6,$P$15)))))))</f>
        <v>0</v>
      </c>
      <c r="M36" s="128"/>
      <c r="N36" s="7">
        <f>IF($G36="","",TRUNC((M36*L36)+M36,2))</f>
        <v>0</v>
      </c>
      <c r="O36" s="7">
        <f>IF($G36="","",TRUNC(K36*G36,2))</f>
        <v>115471.18</v>
      </c>
      <c r="P36" s="7">
        <f>IF($G36="","",TRUNC(N36*G36,2))</f>
        <v>0</v>
      </c>
      <c r="Q36" s="20" t="e">
        <f t="shared" ref="Q36:Q38" si="0">P36/$P$34</f>
        <v>#DIV/0!</v>
      </c>
      <c r="V36" s="101"/>
    </row>
    <row r="37" spans="1:22" ht="30" customHeight="1" x14ac:dyDescent="0.25">
      <c r="A37" s="49" t="s">
        <v>65</v>
      </c>
      <c r="B37" s="95" t="str">
        <f>IFERROR(VLOOKUP(C37,'[23]SINAPI DEZEMBRO'!$A:$F,6,FALSE),IFERROR(VLOOKUP(C37,'[23]BANCO DE DADOS'!$A$3:$F$10542,2,FALSE),""))</f>
        <v>ORSE NOVEMBRO / 2025</v>
      </c>
      <c r="C37" s="96">
        <v>4659</v>
      </c>
      <c r="D37" s="97"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8">
        <f>VLOOKUP(A37,'[23]MEMÓRIA LOTE 5 AGRESTE MER'!$1:$1048576,6,FALSE)</f>
        <v>11</v>
      </c>
      <c r="H37" s="99">
        <v>6</v>
      </c>
      <c r="I37" s="100">
        <f>IF($H37="","",IF($H37=1,$O$10,IF($H37=2,$O$11,IF($H37=3,$O$12,IF($H37=4,$O$13,IF($H37=5,$O$14,IF($H37=6,$O$15)))))))</f>
        <v>0.15740000000000001</v>
      </c>
      <c r="J37" s="6">
        <f>IFERROR(VLOOKUP(C37,'[23]SINAPI DEZEMBRO'!$A:$E,4,FALSE),IFERROR(VLOOKUP(C37,'[23]BANCO DE DADOS'!$A$3:$F$10542,5,FALSE),""))</f>
        <v>1800</v>
      </c>
      <c r="K37" s="7">
        <f>IF($G37="","",TRUNC((J37*I37)+J37,2))</f>
        <v>2083.3200000000002</v>
      </c>
      <c r="L37" s="100">
        <f>IF($H37="","",IF($H37=1,$P$10,IF($H37=2,$P$11,IF($H37=3,$P$12,IF($H37=4,$P$13,IF($H37=5,$P$14,IF($H37=6,$P$15)))))))</f>
        <v>0</v>
      </c>
      <c r="M37" s="128"/>
      <c r="N37" s="7">
        <f>IF($G37="","",TRUNC((M37*L37)+M37,2))</f>
        <v>0</v>
      </c>
      <c r="O37" s="7">
        <f>IF($G37="","",TRUNC(K37*G37,2))</f>
        <v>22916.52</v>
      </c>
      <c r="P37" s="7">
        <f>IF($G37="","",TRUNC(N37*G37,2))</f>
        <v>0</v>
      </c>
      <c r="Q37" s="20" t="e">
        <f t="shared" si="0"/>
        <v>#DIV/0!</v>
      </c>
      <c r="V37" s="101"/>
    </row>
    <row r="38" spans="1:22" ht="30" customHeight="1" x14ac:dyDescent="0.25">
      <c r="A38" s="49" t="s">
        <v>66</v>
      </c>
      <c r="B38" s="95" t="str">
        <f>IFERROR(VLOOKUP(C38,'[23]SINAPI DEZEMBRO'!$A:$F,6,FALSE),IFERROR(VLOOKUP(C38,'[23]BANCO DE DADOS'!$A$3:$F$10542,2,FALSE),""))</f>
        <v>COMPESA 2024.2</v>
      </c>
      <c r="C38" s="96" t="s">
        <v>67</v>
      </c>
      <c r="D38" s="97"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8">
        <f>VLOOKUP(A38,'[23]MEMÓRIA LOTE 5 AGRESTE MER'!$1:$1048576,6,FALSE)</f>
        <v>60</v>
      </c>
      <c r="H38" s="99">
        <v>1</v>
      </c>
      <c r="I38" s="100">
        <f>IF($H38="","",IF($H38=1,$O$10,IF($H38=2,$O$11,IF($H38=3,$O$12,IF($H38=4,$O$13,IF($H38=5,$O$14,IF($H38=6,$O$15)))))))</f>
        <v>0.25509999999999999</v>
      </c>
      <c r="J38" s="6">
        <f>IFERROR(VLOOKUP(C38,'[23]SINAPI DEZEMBRO'!$A:$E,4,FALSE),IFERROR(VLOOKUP(C38,'[23]BANCO DE DADOS'!$A$3:$F$10542,5,FALSE),""))</f>
        <v>19.66</v>
      </c>
      <c r="K38" s="7">
        <f>IF($G38="","",TRUNC((J38*I38)+J38,2))</f>
        <v>24.67</v>
      </c>
      <c r="L38" s="100">
        <f>IF($H38="","",IF($H38=1,$P$10,IF($H38=2,$P$11,IF($H38=3,$P$12,IF($H38=4,$P$13,IF($H38=5,$P$14,IF($H38=6,$P$15)))))))</f>
        <v>0</v>
      </c>
      <c r="M38" s="128"/>
      <c r="N38" s="7">
        <f>IF($G38="","",TRUNC((M38*L38)+M38,2))</f>
        <v>0</v>
      </c>
      <c r="O38" s="7">
        <f>IF($G38="","",TRUNC(K38*G38,2))</f>
        <v>1480.2</v>
      </c>
      <c r="P38" s="7">
        <f>IF($G38="","",TRUNC(N38*G38,2))</f>
        <v>0</v>
      </c>
      <c r="Q38" s="20" t="e">
        <f t="shared" si="0"/>
        <v>#DIV/0!</v>
      </c>
      <c r="V38" s="101"/>
    </row>
    <row r="39" spans="1:22" ht="34.5" customHeight="1" x14ac:dyDescent="0.25">
      <c r="A39" s="49" t="s">
        <v>68</v>
      </c>
      <c r="B39" s="95" t="str">
        <f>IFERROR(VLOOKUP(C39,'[23]SINAPI DEZEMBRO'!$A:$F,6,FALSE),IFERROR(VLOOKUP(C39,'[23]BANCO DE DADOS'!$A$3:$F$10542,2,FALSE),""))</f>
        <v>COMPESA 2024.2</v>
      </c>
      <c r="C39" s="96" t="s">
        <v>69</v>
      </c>
      <c r="D39" s="97"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8">
        <f>VLOOKUP(A39,'[23]MEMÓRIA LOTE 5 AGRESTE MER'!$1:$1048576,6,FALSE)</f>
        <v>60</v>
      </c>
      <c r="H39" s="99">
        <v>1</v>
      </c>
      <c r="I39" s="100">
        <f>IF($H39="","",IF($H39=1,$O$10,IF($H39=2,$O$11,IF($H39=3,$O$12,IF($H39=4,$O$13,IF($H39=5,$O$14,IF($H39=6,$O$15)))))))</f>
        <v>0.25509999999999999</v>
      </c>
      <c r="J39" s="6">
        <f>IFERROR(VLOOKUP(C39,'[23]SINAPI DEZEMBRO'!$A:$E,4,FALSE),IFERROR(VLOOKUP(C39,'[23]BANCO DE DADOS'!$A$3:$F$10542,5,FALSE),""))</f>
        <v>45.87</v>
      </c>
      <c r="K39" s="7">
        <f>IF($G39="","",TRUNC((J39*I39)+J39,2))</f>
        <v>57.57</v>
      </c>
      <c r="L39" s="100">
        <f>IF($H39="","",IF($H39=1,$P$10,IF($H39=2,$P$11,IF($H39=3,$P$12,IF($H39=4,$P$13,IF($H39=5,$P$14,IF($H39=6,$P$15)))))))</f>
        <v>0</v>
      </c>
      <c r="M39" s="128"/>
      <c r="N39" s="7">
        <f>IF($G39="","",TRUNC((M39*L39)+M39,2))</f>
        <v>0</v>
      </c>
      <c r="O39" s="7">
        <f>IF($G39="","",TRUNC(K39*G39,2))</f>
        <v>3454.2</v>
      </c>
      <c r="P39" s="7">
        <f>IF($G39="","",TRUNC(N39*G39,2))</f>
        <v>0</v>
      </c>
      <c r="Q39" s="20" t="e">
        <f>P39/$P$34</f>
        <v>#DIV/0!</v>
      </c>
      <c r="V39" s="101"/>
    </row>
    <row r="40" spans="1:22" x14ac:dyDescent="0.25">
      <c r="A40" s="89" t="s">
        <v>70</v>
      </c>
      <c r="B40" s="89"/>
      <c r="C40" s="90"/>
      <c r="D40" s="91"/>
      <c r="E40" s="3" t="s">
        <v>47</v>
      </c>
      <c r="F40" s="91"/>
      <c r="G40" s="92"/>
      <c r="H40" s="91"/>
      <c r="I40" s="91"/>
      <c r="J40" s="93"/>
      <c r="K40" s="91"/>
      <c r="L40" s="91"/>
      <c r="M40" s="127"/>
      <c r="N40" s="91"/>
      <c r="O40" s="94">
        <f>SUM(O41:O41)</f>
        <v>445874.75</v>
      </c>
      <c r="P40" s="94">
        <f>SUM(P41:P41)</f>
        <v>0</v>
      </c>
      <c r="V40" s="101"/>
    </row>
    <row r="41" spans="1:22" ht="35.25" customHeight="1" x14ac:dyDescent="0.25">
      <c r="A41" s="49" t="s">
        <v>71</v>
      </c>
      <c r="B41" s="95" t="str">
        <f>IFERROR(VLOOKUP(C41,'[23]SINAPI DEZEMBRO'!$A:$F,6,FALSE),IFERROR(VLOOKUP(C41,'[23]BANCO DE DADOS'!$A$3:$F$10542,2,FALSE),""))</f>
        <v>COMPOSIÇÃO</v>
      </c>
      <c r="C41" s="96" t="s">
        <v>72</v>
      </c>
      <c r="D41" s="97"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8">
        <f>VLOOKUP(A41,'[23]MEMÓRIA LOTE 5 AGRESTE MER'!$1:$1048576,6,FALSE)</f>
        <v>25</v>
      </c>
      <c r="H41" s="99">
        <v>1</v>
      </c>
      <c r="I41" s="100">
        <f>IF($H41="","",IF($H41=1,$O$10,IF($H41=2,$O$11,IF($H41=3,$O$12,IF($H41=4,$O$13,IF($H41=5,$O$14,IF($H41=6,$O$15)))))))</f>
        <v>0.25509999999999999</v>
      </c>
      <c r="J41" s="6">
        <f>IFERROR(VLOOKUP(C41,'[23]SINAPI DEZEMBRO'!$A:$E,4,FALSE),IFERROR(VLOOKUP(C41,'[23]BANCO DE DADOS'!$A$3:$F$10542,5,FALSE),""))</f>
        <v>14210.02</v>
      </c>
      <c r="K41" s="7">
        <f>IF($G41="","",TRUNC((J41*I41)+J41,2))</f>
        <v>17834.990000000002</v>
      </c>
      <c r="L41" s="100">
        <f>IF($H41="","",IF($H41=1,$P$10,IF($H41=2,$P$11,IF($H41=3,$P$12,IF($H41=4,$P$13,IF($H41=5,$P$14,IF($H41=6,$P$15)))))))</f>
        <v>0</v>
      </c>
      <c r="M41" s="128"/>
      <c r="N41" s="7">
        <f>IF($G41="","",TRUNC((M41*L41)+M41,2))</f>
        <v>0</v>
      </c>
      <c r="O41" s="7">
        <f>IF($G41="","",TRUNC(K41*G41,2))</f>
        <v>445874.75</v>
      </c>
      <c r="P41" s="7">
        <f>IF($G41="","",TRUNC(N41*G41,2))</f>
        <v>0</v>
      </c>
      <c r="Q41" s="20" t="e">
        <f>P41/P40</f>
        <v>#DIV/0!</v>
      </c>
      <c r="V41" s="101"/>
    </row>
    <row r="42" spans="1:22" x14ac:dyDescent="0.25">
      <c r="A42" s="89" t="s">
        <v>73</v>
      </c>
      <c r="B42" s="89"/>
      <c r="C42" s="90"/>
      <c r="D42" s="91"/>
      <c r="E42" s="3" t="s">
        <v>51</v>
      </c>
      <c r="F42" s="91"/>
      <c r="G42" s="92"/>
      <c r="H42" s="91"/>
      <c r="I42" s="91"/>
      <c r="J42" s="93"/>
      <c r="K42" s="91"/>
      <c r="L42" s="91"/>
      <c r="M42" s="127"/>
      <c r="N42" s="91"/>
      <c r="O42" s="94">
        <f>SUM(O43:O43)</f>
        <v>445874.75</v>
      </c>
      <c r="P42" s="94">
        <f>SUM(P43:P43)</f>
        <v>0</v>
      </c>
      <c r="V42" s="101"/>
    </row>
    <row r="43" spans="1:22" ht="33" x14ac:dyDescent="0.25">
      <c r="A43" s="49" t="s">
        <v>74</v>
      </c>
      <c r="B43" s="95" t="str">
        <f>IFERROR(VLOOKUP(C43,'[23]SINAPI DEZEMBRO'!$A:$F,6,FALSE),IFERROR(VLOOKUP(C43,'[23]BANCO DE DADOS'!$A$3:$F$10542,2,FALSE),""))</f>
        <v>COMPOSIÇÃO</v>
      </c>
      <c r="C43" s="96" t="s">
        <v>75</v>
      </c>
      <c r="D43" s="97"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8">
        <f>VLOOKUP(A43,'[23]MEMÓRIA LOTE 5 AGRESTE MER'!$1:$1048576,6,FALSE)</f>
        <v>25</v>
      </c>
      <c r="H43" s="99">
        <v>1</v>
      </c>
      <c r="I43" s="100">
        <f>IF($H43="","",IF($H43=1,$O$10,IF($H43=2,$O$11,IF($H43=3,$O$12,IF($H43=4,$O$13,IF($H43=5,$O$14,IF($H43=6,$O$15)))))))</f>
        <v>0.25509999999999999</v>
      </c>
      <c r="J43" s="6">
        <f>IFERROR(VLOOKUP(C43,'[23]SINAPI DEZEMBRO'!$A:$E,4,FALSE),IFERROR(VLOOKUP(C43,'[23]BANCO DE DADOS'!$A$3:$F$10542,5,FALSE),""))</f>
        <v>14210.02</v>
      </c>
      <c r="K43" s="7">
        <f>IF($G43="","",TRUNC((J43*I43)+J43,2))</f>
        <v>17834.990000000002</v>
      </c>
      <c r="L43" s="100">
        <f>IF($H43="","",IF($H43=1,$P$10,IF($H43=2,$P$11,IF($H43=3,$P$12,IF($H43=4,$P$13,IF($H43=5,$P$14,IF($H43=6,$P$15)))))))</f>
        <v>0</v>
      </c>
      <c r="M43" s="128"/>
      <c r="N43" s="7">
        <f>IF($G43="","",TRUNC((M43*L43)+M43,2))</f>
        <v>0</v>
      </c>
      <c r="O43" s="7">
        <f>IF($G43="","",TRUNC(K43*G43,2))</f>
        <v>445874.75</v>
      </c>
      <c r="P43" s="7">
        <f>IF($G43="","",TRUNC(N43*G43,2))</f>
        <v>0</v>
      </c>
      <c r="Q43" s="20" t="e">
        <f>P43/P42</f>
        <v>#DIV/0!</v>
      </c>
      <c r="V43" s="101"/>
    </row>
    <row r="44" spans="1:22" x14ac:dyDescent="0.25">
      <c r="A44" s="89" t="s">
        <v>76</v>
      </c>
      <c r="B44" s="89"/>
      <c r="C44" s="90"/>
      <c r="D44" s="91"/>
      <c r="E44" s="3" t="s">
        <v>77</v>
      </c>
      <c r="F44" s="91"/>
      <c r="G44" s="92"/>
      <c r="H44" s="91"/>
      <c r="I44" s="91"/>
      <c r="J44" s="93"/>
      <c r="K44" s="91"/>
      <c r="L44" s="91"/>
      <c r="M44" s="127"/>
      <c r="N44" s="91"/>
      <c r="O44" s="94">
        <f>SUM(O45:O52)</f>
        <v>976603.28</v>
      </c>
      <c r="P44" s="94">
        <f>SUM(P45:P52)</f>
        <v>0</v>
      </c>
      <c r="V44" s="101"/>
    </row>
    <row r="45" spans="1:22" ht="49.5" x14ac:dyDescent="0.25">
      <c r="A45" s="49" t="s">
        <v>78</v>
      </c>
      <c r="B45" s="95" t="str">
        <f>IFERROR(VLOOKUP(C45,'[23]SINAPI DEZEMBRO'!$A:$F,6,FALSE),IFERROR(VLOOKUP(C45,'[23]BANCO DE DADOS'!$A$3:$F$10542,2,FALSE),""))</f>
        <v>SICRO OUTUBRO / 2025</v>
      </c>
      <c r="C45" s="96">
        <v>5502114</v>
      </c>
      <c r="D45" s="97"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8">
        <f>VLOOKUP(A45,'[23]MEMÓRIA LOTE 5 AGRESTE MER'!$1:$1048576,6,FALSE)</f>
        <v>8970.09</v>
      </c>
      <c r="H45" s="99">
        <v>1</v>
      </c>
      <c r="I45" s="100">
        <f t="shared" ref="I45:I52" si="1">IF($H45="","",IF($H45=1,$O$10,IF($H45=2,$O$11,IF($H45=3,$O$12,IF($H45=4,$O$13,IF($H45=5,$O$14,IF($H45=6,$O$15)))))))</f>
        <v>0.25509999999999999</v>
      </c>
      <c r="J45" s="6">
        <f>IFERROR(VLOOKUP(C45,'[23]SINAPI DEZEMBRO'!$A:$E,4,FALSE),IFERROR(VLOOKUP(C45,'[23]BANCO DE DADOS'!$A$3:$F$10542,5,FALSE),""))</f>
        <v>8.41</v>
      </c>
      <c r="K45" s="7">
        <f t="shared" ref="K45:K52" si="2">IF($G45="","",TRUNC((J45*I45)+J45,2))</f>
        <v>10.55</v>
      </c>
      <c r="L45" s="100">
        <f t="shared" ref="L45:L52" si="3">IF($H45="","",IF($H45=1,$P$10,IF($H45=2,$P$11,IF($H45=3,$P$12,IF($H45=4,$P$13,IF($H45=5,$P$14,IF($H45=6,$P$15)))))))</f>
        <v>0</v>
      </c>
      <c r="M45" s="128"/>
      <c r="N45" s="7">
        <f t="shared" ref="N45:N52" si="4">IF($G45="","",TRUNC((M45*L45)+M45,2))</f>
        <v>0</v>
      </c>
      <c r="O45" s="7">
        <f t="shared" ref="O45:O52" si="5">IF($G45="","",TRUNC(K45*G45,2))</f>
        <v>94634.44</v>
      </c>
      <c r="P45" s="7">
        <f t="shared" ref="P45:P52" si="6">IF($G45="","",TRUNC(N45*G45,2))</f>
        <v>0</v>
      </c>
      <c r="Q45" s="20" t="e">
        <f>P45/$P$44</f>
        <v>#DIV/0!</v>
      </c>
      <c r="V45" s="101"/>
    </row>
    <row r="46" spans="1:22" x14ac:dyDescent="0.25">
      <c r="A46" s="49" t="s">
        <v>79</v>
      </c>
      <c r="B46" s="95" t="str">
        <f>IFERROR(VLOOKUP(C46,'[23]SINAPI DEZEMBRO'!$A:$F,6,FALSE),IFERROR(VLOOKUP(C46,'[23]BANCO DE DADOS'!$A$3:$F$10542,2,FALSE),""))</f>
        <v>SICRO OUTUBRO / 2025</v>
      </c>
      <c r="C46" s="96">
        <v>4413942</v>
      </c>
      <c r="D46" s="97"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8">
        <f>VLOOKUP(A46,'[23]MEMÓRIA LOTE 5 AGRESTE MER'!$1:$1048576,6,FALSE)</f>
        <v>8970.09</v>
      </c>
      <c r="H46" s="99">
        <v>1</v>
      </c>
      <c r="I46" s="100">
        <f t="shared" si="1"/>
        <v>0.25509999999999999</v>
      </c>
      <c r="J46" s="6">
        <f>IFERROR(VLOOKUP(C46,'[23]SINAPI DEZEMBRO'!$A:$E,4,FALSE),IFERROR(VLOOKUP(C46,'[23]BANCO DE DADOS'!$A$3:$F$10542,5,FALSE),""))</f>
        <v>2.69</v>
      </c>
      <c r="K46" s="7">
        <f t="shared" si="2"/>
        <v>3.37</v>
      </c>
      <c r="L46" s="100">
        <f t="shared" si="3"/>
        <v>0</v>
      </c>
      <c r="M46" s="128"/>
      <c r="N46" s="7">
        <f t="shared" si="4"/>
        <v>0</v>
      </c>
      <c r="O46" s="7">
        <f t="shared" si="5"/>
        <v>30229.200000000001</v>
      </c>
      <c r="P46" s="7">
        <f t="shared" si="6"/>
        <v>0</v>
      </c>
      <c r="Q46" s="20" t="e">
        <f t="shared" ref="Q46:Q52" si="7">P46/$P$44</f>
        <v>#DIV/0!</v>
      </c>
      <c r="V46" s="101"/>
    </row>
    <row r="47" spans="1:22" ht="33" x14ac:dyDescent="0.25">
      <c r="A47" s="49" t="s">
        <v>80</v>
      </c>
      <c r="B47" s="95" t="str">
        <f>IFERROR(VLOOKUP(C47,'[23]SINAPI DEZEMBRO'!$A:$F,6,FALSE),IFERROR(VLOOKUP(C47,'[23]BANCO DE DADOS'!$A$3:$F$10542,2,FALSE),""))</f>
        <v>SICRO OUTUBRO / 2025</v>
      </c>
      <c r="C47" s="96">
        <v>4011227</v>
      </c>
      <c r="D47" s="97"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8">
        <f>VLOOKUP(A47,'[23]MEMÓRIA LOTE 5 AGRESTE MER'!$1:$1048576,6,FALSE)</f>
        <v>625.17999999999995</v>
      </c>
      <c r="H47" s="99">
        <v>1</v>
      </c>
      <c r="I47" s="100">
        <f t="shared" si="1"/>
        <v>0.25509999999999999</v>
      </c>
      <c r="J47" s="6">
        <f>IFERROR(VLOOKUP(C47,'[23]SINAPI DEZEMBRO'!$A:$E,4,FALSE),IFERROR(VLOOKUP(C47,'[23]BANCO DE DADOS'!$A$3:$F$10542,5,FALSE),""))</f>
        <v>15.23</v>
      </c>
      <c r="K47" s="7">
        <f t="shared" si="2"/>
        <v>19.11</v>
      </c>
      <c r="L47" s="100">
        <f t="shared" si="3"/>
        <v>0</v>
      </c>
      <c r="M47" s="128"/>
      <c r="N47" s="7">
        <f t="shared" si="4"/>
        <v>0</v>
      </c>
      <c r="O47" s="7">
        <f t="shared" si="5"/>
        <v>11947.18</v>
      </c>
      <c r="P47" s="7">
        <f t="shared" si="6"/>
        <v>0</v>
      </c>
      <c r="Q47" s="20" t="e">
        <f t="shared" si="7"/>
        <v>#DIV/0!</v>
      </c>
      <c r="V47" s="101"/>
    </row>
    <row r="48" spans="1:22" ht="49.5" x14ac:dyDescent="0.25">
      <c r="A48" s="49" t="s">
        <v>81</v>
      </c>
      <c r="B48" s="95" t="str">
        <f>IFERROR(VLOOKUP(C48,'[23]SINAPI DEZEMBRO'!$A:$F,6,FALSE),IFERROR(VLOOKUP(C48,'[23]BANCO DE DADOS'!$A$3:$F$10542,2,FALSE),""))</f>
        <v>SINAPI DEZEMBRO 2025</v>
      </c>
      <c r="C48" s="96">
        <v>98525</v>
      </c>
      <c r="D48" s="97"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8">
        <f>VLOOKUP(A48,'[23]MEMÓRIA LOTE 5 AGRESTE MER'!$1:$1048576,6,FALSE)</f>
        <v>59800.65</v>
      </c>
      <c r="H48" s="99">
        <v>1</v>
      </c>
      <c r="I48" s="100">
        <f t="shared" si="1"/>
        <v>0.25509999999999999</v>
      </c>
      <c r="J48" s="6">
        <f>IFERROR(VLOOKUP(C48,'[23]SINAPI DEZEMBRO'!$A:$E,4,FALSE),IFERROR(VLOOKUP(C48,'[23]BANCO DE DADOS'!$A$3:$F$10542,5,FALSE),""))</f>
        <v>0.65</v>
      </c>
      <c r="K48" s="7">
        <f t="shared" si="2"/>
        <v>0.81</v>
      </c>
      <c r="L48" s="100">
        <f t="shared" si="3"/>
        <v>0</v>
      </c>
      <c r="M48" s="128"/>
      <c r="N48" s="7">
        <f t="shared" si="4"/>
        <v>0</v>
      </c>
      <c r="O48" s="7">
        <f t="shared" si="5"/>
        <v>48438.52</v>
      </c>
      <c r="P48" s="7">
        <f t="shared" si="6"/>
        <v>0</v>
      </c>
      <c r="Q48" s="20" t="e">
        <f t="shared" si="7"/>
        <v>#DIV/0!</v>
      </c>
      <c r="V48" s="101"/>
    </row>
    <row r="49" spans="1:22" ht="49.5" x14ac:dyDescent="0.25">
      <c r="A49" s="49" t="s">
        <v>82</v>
      </c>
      <c r="B49" s="95" t="str">
        <f>IFERROR(VLOOKUP(C49,'[23]SINAPI DEZEMBRO'!$A:$F,6,FALSE),IFERROR(VLOOKUP(C49,'[23]BANCO DE DADOS'!$A$3:$F$10542,2,FALSE),""))</f>
        <v>SINAPI DEZEMBRO 2025</v>
      </c>
      <c r="C49" s="96">
        <v>100979</v>
      </c>
      <c r="D49" s="97"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8">
        <f>VLOOKUP(A49,'[23]MEMÓRIA LOTE 5 AGRESTE MER'!$1:$1048576,6,FALSE)</f>
        <v>15548.16</v>
      </c>
      <c r="H49" s="99">
        <v>1</v>
      </c>
      <c r="I49" s="100">
        <f t="shared" si="1"/>
        <v>0.25509999999999999</v>
      </c>
      <c r="J49" s="6">
        <f>IFERROR(VLOOKUP(C49,'[23]SINAPI DEZEMBRO'!$A:$E,4,FALSE),IFERROR(VLOOKUP(C49,'[23]BANCO DE DADOS'!$A$3:$F$10542,5,FALSE),""))</f>
        <v>6.66</v>
      </c>
      <c r="K49" s="7">
        <f t="shared" si="2"/>
        <v>8.35</v>
      </c>
      <c r="L49" s="100">
        <f t="shared" si="3"/>
        <v>0</v>
      </c>
      <c r="M49" s="128"/>
      <c r="N49" s="7">
        <f t="shared" si="4"/>
        <v>0</v>
      </c>
      <c r="O49" s="7">
        <f t="shared" si="5"/>
        <v>129827.13</v>
      </c>
      <c r="P49" s="7">
        <f t="shared" si="6"/>
        <v>0</v>
      </c>
      <c r="Q49" s="20" t="e">
        <f t="shared" si="7"/>
        <v>#DIV/0!</v>
      </c>
      <c r="V49" s="101"/>
    </row>
    <row r="50" spans="1:22" ht="33" x14ac:dyDescent="0.25">
      <c r="A50" s="49" t="s">
        <v>83</v>
      </c>
      <c r="B50" s="95" t="str">
        <f>IFERROR(VLOOKUP(C50,'[23]SINAPI DEZEMBRO'!$A:$F,6,FALSE),IFERROR(VLOOKUP(C50,'[23]BANCO DE DADOS'!$A$3:$F$10542,2,FALSE),""))</f>
        <v>SINAPI DEZEMBRO 2025</v>
      </c>
      <c r="C50" s="96">
        <v>95876</v>
      </c>
      <c r="D50" s="97"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8">
        <f>VLOOKUP(A50,'[23]MEMÓRIA LOTE 5 AGRESTE MER'!$1:$1048576,6,FALSE)</f>
        <v>233222.39999999999</v>
      </c>
      <c r="H50" s="99">
        <v>1</v>
      </c>
      <c r="I50" s="100">
        <f t="shared" si="1"/>
        <v>0.25509999999999999</v>
      </c>
      <c r="J50" s="6">
        <f>IFERROR(VLOOKUP(C50,'[23]SINAPI DEZEMBRO'!$A:$E,4,FALSE),IFERROR(VLOOKUP(C50,'[23]BANCO DE DADOS'!$A$3:$F$10542,5,FALSE),""))</f>
        <v>2.16</v>
      </c>
      <c r="K50" s="7">
        <f t="shared" si="2"/>
        <v>2.71</v>
      </c>
      <c r="L50" s="100">
        <f t="shared" si="3"/>
        <v>0</v>
      </c>
      <c r="M50" s="128"/>
      <c r="N50" s="7">
        <f t="shared" si="4"/>
        <v>0</v>
      </c>
      <c r="O50" s="7">
        <f t="shared" si="5"/>
        <v>632032.69999999995</v>
      </c>
      <c r="P50" s="7">
        <f t="shared" si="6"/>
        <v>0</v>
      </c>
      <c r="Q50" s="20" t="e">
        <f t="shared" si="7"/>
        <v>#DIV/0!</v>
      </c>
      <c r="V50" s="101"/>
    </row>
    <row r="51" spans="1:22" ht="33" x14ac:dyDescent="0.25">
      <c r="A51" s="49" t="s">
        <v>84</v>
      </c>
      <c r="B51" s="95" t="str">
        <f>IFERROR(VLOOKUP(C51,'[23]SINAPI DEZEMBRO'!$A:$F,6,FALSE),IFERROR(VLOOKUP(C51,'[23]BANCO DE DADOS'!$A$3:$F$10542,2,FALSE),""))</f>
        <v>ORSE NOVEMBRO / 2025</v>
      </c>
      <c r="C51" s="96">
        <v>4268</v>
      </c>
      <c r="D51" s="97"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8">
        <f>VLOOKUP(A51,'[23]MEMÓRIA LOTE 5 AGRESTE MER'!$1:$1048576,6,FALSE)</f>
        <v>6</v>
      </c>
      <c r="H51" s="99">
        <v>1</v>
      </c>
      <c r="I51" s="100">
        <f t="shared" si="1"/>
        <v>0.25509999999999999</v>
      </c>
      <c r="J51" s="6">
        <f>IFERROR(VLOOKUP(C51,'[23]SINAPI DEZEMBRO'!$A:$E,4,FALSE),IFERROR(VLOOKUP(C51,'[23]BANCO DE DADOS'!$A$3:$F$10542,5,FALSE),""))</f>
        <v>106.85</v>
      </c>
      <c r="K51" s="7">
        <f t="shared" si="2"/>
        <v>134.1</v>
      </c>
      <c r="L51" s="100">
        <f t="shared" si="3"/>
        <v>0</v>
      </c>
      <c r="M51" s="128"/>
      <c r="N51" s="7">
        <f t="shared" si="4"/>
        <v>0</v>
      </c>
      <c r="O51" s="7">
        <f t="shared" si="5"/>
        <v>804.6</v>
      </c>
      <c r="P51" s="7">
        <f t="shared" si="6"/>
        <v>0</v>
      </c>
      <c r="Q51" s="20" t="e">
        <f t="shared" si="7"/>
        <v>#DIV/0!</v>
      </c>
      <c r="V51" s="101"/>
    </row>
    <row r="52" spans="1:22" x14ac:dyDescent="0.25">
      <c r="A52" s="49" t="s">
        <v>85</v>
      </c>
      <c r="B52" s="95" t="str">
        <f>IFERROR(VLOOKUP(C52,'[23]SINAPI DEZEMBRO'!$A:$F,6,FALSE),IFERROR(VLOOKUP(C52,'[23]BANCO DE DADOS'!$A$3:$F$10542,2,FALSE),""))</f>
        <v>COMPOSIÇÃO</v>
      </c>
      <c r="C52" s="96" t="s">
        <v>86</v>
      </c>
      <c r="D52" s="97"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8">
        <f>VLOOKUP(A52,'[23]MEMÓRIA LOTE 5 AGRESTE MER'!$1:$1048576,6,FALSE)</f>
        <v>625.17999999999995</v>
      </c>
      <c r="H52" s="99">
        <v>5</v>
      </c>
      <c r="I52" s="100">
        <f t="shared" si="1"/>
        <v>0.184</v>
      </c>
      <c r="J52" s="6">
        <f>IFERROR(VLOOKUP(C52,'[23]SINAPI DEZEMBRO'!$A:$E,4,FALSE),IFERROR(VLOOKUP(C52,'[23]BANCO DE DADOS'!$A$3:$F$10542,5,FALSE),""))</f>
        <v>38.76</v>
      </c>
      <c r="K52" s="7">
        <f t="shared" si="2"/>
        <v>45.89</v>
      </c>
      <c r="L52" s="100">
        <f t="shared" si="3"/>
        <v>0</v>
      </c>
      <c r="M52" s="128"/>
      <c r="N52" s="7">
        <f t="shared" si="4"/>
        <v>0</v>
      </c>
      <c r="O52" s="7">
        <f t="shared" si="5"/>
        <v>28689.51</v>
      </c>
      <c r="P52" s="7">
        <f t="shared" si="6"/>
        <v>0</v>
      </c>
      <c r="Q52" s="20" t="e">
        <f t="shared" si="7"/>
        <v>#DIV/0!</v>
      </c>
      <c r="V52" s="101"/>
    </row>
    <row r="53" spans="1:22" x14ac:dyDescent="0.25">
      <c r="A53" s="89" t="s">
        <v>87</v>
      </c>
      <c r="B53" s="89"/>
      <c r="C53" s="90"/>
      <c r="D53" s="91"/>
      <c r="E53" s="3" t="s">
        <v>88</v>
      </c>
      <c r="F53" s="91"/>
      <c r="G53" s="92"/>
      <c r="H53" s="91"/>
      <c r="I53" s="91"/>
      <c r="J53" s="93"/>
      <c r="K53" s="91"/>
      <c r="L53" s="91"/>
      <c r="M53" s="127"/>
      <c r="N53" s="91"/>
      <c r="O53" s="94">
        <f>SUM(O54:O68)</f>
        <v>6396182.7199999997</v>
      </c>
      <c r="P53" s="94">
        <f>SUM(P54:P68)</f>
        <v>0</v>
      </c>
      <c r="V53" s="101"/>
    </row>
    <row r="54" spans="1:22" ht="49.5" x14ac:dyDescent="0.25">
      <c r="A54" s="49" t="s">
        <v>89</v>
      </c>
      <c r="B54" s="95" t="str">
        <f>IFERROR(VLOOKUP(C54,'[23]SINAPI DEZEMBRO'!$A:$F,6,FALSE),IFERROR(VLOOKUP(C54,'[23]BANCO DE DADOS'!$A$3:$F$10542,2,FALSE),""))</f>
        <v>SINAPI DEZEMBRO 2025</v>
      </c>
      <c r="C54" s="96">
        <v>100576</v>
      </c>
      <c r="D54" s="97"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8">
        <f>VLOOKUP(A54,'[23]MEMÓRIA LOTE 5 AGRESTE MER'!$1:$1048576,6,FALSE)</f>
        <v>59800.65</v>
      </c>
      <c r="H54" s="99">
        <v>1</v>
      </c>
      <c r="I54" s="100">
        <f t="shared" ref="I54:I68" si="8">IF($H54="","",IF($H54=1,$O$10,IF($H54=2,$O$11,IF($H54=3,$O$12,IF($H54=4,$O$13,IF($H54=5,$O$14,IF($H54=6,$O$15)))))))</f>
        <v>0.25509999999999999</v>
      </c>
      <c r="J54" s="6">
        <f>IFERROR(VLOOKUP(C54,'[23]SINAPI DEZEMBRO'!$A:$E,4,FALSE),IFERROR(VLOOKUP(C54,'[23]BANCO DE DADOS'!$A$3:$F$10542,5,FALSE),""))</f>
        <v>2.69</v>
      </c>
      <c r="K54" s="7">
        <f t="shared" ref="K54:K68" si="9">IF($G54="","",TRUNC((J54*I54)+J54,2))</f>
        <v>3.37</v>
      </c>
      <c r="L54" s="100">
        <f t="shared" ref="L54:L68" si="10">IF($H54="","",IF($H54=1,$P$10,IF($H54=2,$P$11,IF($H54=3,$P$12,IF($H54=4,$P$13,IF($H54=5,$P$14,IF($H54=6,$P$15)))))))</f>
        <v>0</v>
      </c>
      <c r="M54" s="128"/>
      <c r="N54" s="7">
        <f t="shared" ref="N54:N68" si="11">IF($G54="","",TRUNC((M54*L54)+M54,2))</f>
        <v>0</v>
      </c>
      <c r="O54" s="7">
        <f t="shared" ref="O54:O68" si="12">IF($G54="","",TRUNC(K54*G54,2))</f>
        <v>201528.19</v>
      </c>
      <c r="P54" s="7">
        <f t="shared" ref="P54:P68" si="13">IF($G54="","",TRUNC(N54*G54,2))</f>
        <v>0</v>
      </c>
      <c r="Q54" s="20" t="e">
        <f>P54/$P$53</f>
        <v>#DIV/0!</v>
      </c>
      <c r="R54" s="20"/>
      <c r="V54" s="101"/>
    </row>
    <row r="55" spans="1:22" ht="49.5" x14ac:dyDescent="0.25">
      <c r="A55" s="49" t="s">
        <v>90</v>
      </c>
      <c r="B55" s="95" t="str">
        <f>IFERROR(VLOOKUP(C55,'[23]SINAPI DEZEMBRO'!$A:$F,6,FALSE),IFERROR(VLOOKUP(C55,'[23]BANCO DE DADOS'!$A$3:$F$10542,2,FALSE),""))</f>
        <v>SINAPI DEZEMBRO 2025</v>
      </c>
      <c r="C55" s="96">
        <v>96396</v>
      </c>
      <c r="D55" s="97"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8">
        <f>VLOOKUP(A55,'[23]MEMÓRIA LOTE 5 AGRESTE MER'!$1:$1048576,6,FALSE)</f>
        <v>5980.06</v>
      </c>
      <c r="H55" s="99">
        <v>1</v>
      </c>
      <c r="I55" s="100">
        <f t="shared" si="8"/>
        <v>0.25509999999999999</v>
      </c>
      <c r="J55" s="6">
        <f>IFERROR(VLOOKUP(C55,'[23]SINAPI DEZEMBRO'!$A:$E,4,FALSE),IFERROR(VLOOKUP(C55,'[23]BANCO DE DADOS'!$A$3:$F$10542,5,FALSE),""))</f>
        <v>174.98</v>
      </c>
      <c r="K55" s="7">
        <f t="shared" si="9"/>
        <v>219.61</v>
      </c>
      <c r="L55" s="100">
        <f t="shared" si="10"/>
        <v>0</v>
      </c>
      <c r="M55" s="128"/>
      <c r="N55" s="7">
        <f t="shared" si="11"/>
        <v>0</v>
      </c>
      <c r="O55" s="7">
        <f t="shared" si="12"/>
        <v>1313280.97</v>
      </c>
      <c r="P55" s="7">
        <f t="shared" si="13"/>
        <v>0</v>
      </c>
      <c r="Q55" s="20" t="e">
        <f t="shared" ref="Q55:Q68" si="14">P55/$P$53</f>
        <v>#DIV/0!</v>
      </c>
      <c r="R55" s="20"/>
      <c r="V55" s="101"/>
    </row>
    <row r="56" spans="1:22" ht="33" x14ac:dyDescent="0.25">
      <c r="A56" s="49" t="s">
        <v>91</v>
      </c>
      <c r="B56" s="95" t="str">
        <f>IFERROR(VLOOKUP(C56,'[23]SINAPI DEZEMBRO'!$A:$F,6,FALSE),IFERROR(VLOOKUP(C56,'[23]BANCO DE DADOS'!$A$3:$F$10542,2,FALSE),""))</f>
        <v>SICRO OUTUBRO / 2025</v>
      </c>
      <c r="C56" s="96">
        <v>4011300</v>
      </c>
      <c r="D56" s="97"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8">
        <f>VLOOKUP(A56,'[23]MEMÓRIA LOTE 5 AGRESTE MER'!$1:$1048576,6,FALSE)</f>
        <v>3125.94</v>
      </c>
      <c r="H56" s="99">
        <v>1</v>
      </c>
      <c r="I56" s="100">
        <f t="shared" si="8"/>
        <v>0.25509999999999999</v>
      </c>
      <c r="J56" s="6">
        <f>IFERROR(VLOOKUP(C56,'[23]SINAPI DEZEMBRO'!$A:$E,4,FALSE),IFERROR(VLOOKUP(C56,'[23]BANCO DE DADOS'!$A$3:$F$10542,5,FALSE),""))</f>
        <v>60.81</v>
      </c>
      <c r="K56" s="7">
        <f t="shared" si="9"/>
        <v>76.319999999999993</v>
      </c>
      <c r="L56" s="100">
        <f t="shared" si="10"/>
        <v>0</v>
      </c>
      <c r="M56" s="128"/>
      <c r="N56" s="7">
        <f t="shared" si="11"/>
        <v>0</v>
      </c>
      <c r="O56" s="7">
        <f t="shared" si="12"/>
        <v>238571.74</v>
      </c>
      <c r="P56" s="7">
        <f t="shared" si="13"/>
        <v>0</v>
      </c>
      <c r="Q56" s="20" t="e">
        <f t="shared" si="14"/>
        <v>#DIV/0!</v>
      </c>
      <c r="R56" s="20"/>
      <c r="V56" s="101"/>
    </row>
    <row r="57" spans="1:22" x14ac:dyDescent="0.25">
      <c r="A57" s="49" t="s">
        <v>92</v>
      </c>
      <c r="B57" s="95" t="str">
        <f>IFERROR(VLOOKUP(C57,'[23]SINAPI DEZEMBRO'!$A:$F,6,FALSE),IFERROR(VLOOKUP(C57,'[23]BANCO DE DADOS'!$A$3:$F$10542,2,FALSE),""))</f>
        <v>SICRO OUTUBRO / 2025</v>
      </c>
      <c r="C57" s="96">
        <v>4011352</v>
      </c>
      <c r="D57" s="97"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8">
        <f>VLOOKUP(A57,'[23]MEMÓRIA LOTE 5 AGRESTE MER'!$1:$1048576,6,FALSE)</f>
        <v>36242.800000000003</v>
      </c>
      <c r="H57" s="99">
        <v>1</v>
      </c>
      <c r="I57" s="100">
        <f t="shared" si="8"/>
        <v>0.25509999999999999</v>
      </c>
      <c r="J57" s="6">
        <f>IFERROR(VLOOKUP(C57,'[23]SINAPI DEZEMBRO'!$A:$E,4,FALSE),IFERROR(VLOOKUP(C57,'[23]BANCO DE DADOS'!$A$3:$F$10542,5,FALSE),""))</f>
        <v>9.41</v>
      </c>
      <c r="K57" s="7">
        <f t="shared" si="9"/>
        <v>11.81</v>
      </c>
      <c r="L57" s="100">
        <f t="shared" si="10"/>
        <v>0</v>
      </c>
      <c r="M57" s="128"/>
      <c r="N57" s="7">
        <f t="shared" si="11"/>
        <v>0</v>
      </c>
      <c r="O57" s="7">
        <f t="shared" si="12"/>
        <v>428027.46</v>
      </c>
      <c r="P57" s="7">
        <f t="shared" si="13"/>
        <v>0</v>
      </c>
      <c r="Q57" s="20" t="e">
        <f t="shared" si="14"/>
        <v>#DIV/0!</v>
      </c>
      <c r="R57" s="20"/>
      <c r="V57" s="101"/>
    </row>
    <row r="58" spans="1:22" x14ac:dyDescent="0.25">
      <c r="A58" s="49" t="s">
        <v>93</v>
      </c>
      <c r="B58" s="95" t="str">
        <f>IFERROR(VLOOKUP(C58,'[23]SINAPI DEZEMBRO'!$A:$F,6,FALSE),IFERROR(VLOOKUP(C58,'[23]BANCO DE DADOS'!$A$3:$F$10542,2,FALSE),""))</f>
        <v>SICRO OUTUBRO / 2025</v>
      </c>
      <c r="C58" s="96">
        <v>4011353</v>
      </c>
      <c r="D58" s="97"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8">
        <f>VLOOKUP(A58,'[23]MEMÓRIA LOTE 5 AGRESTE MER'!$1:$1048576,6,FALSE)</f>
        <v>36242.800000000003</v>
      </c>
      <c r="H58" s="99">
        <v>1</v>
      </c>
      <c r="I58" s="100">
        <f t="shared" si="8"/>
        <v>0.25509999999999999</v>
      </c>
      <c r="J58" s="6">
        <f>IFERROR(VLOOKUP(C58,'[23]SINAPI DEZEMBRO'!$A:$E,4,FALSE),IFERROR(VLOOKUP(C58,'[23]BANCO DE DADOS'!$A$3:$F$10542,5,FALSE),""))</f>
        <v>1.91</v>
      </c>
      <c r="K58" s="7">
        <f t="shared" si="9"/>
        <v>2.39</v>
      </c>
      <c r="L58" s="100">
        <f t="shared" si="10"/>
        <v>0</v>
      </c>
      <c r="M58" s="128"/>
      <c r="N58" s="7">
        <f t="shared" si="11"/>
        <v>0</v>
      </c>
      <c r="O58" s="7">
        <f t="shared" si="12"/>
        <v>86620.29</v>
      </c>
      <c r="P58" s="7">
        <f t="shared" si="13"/>
        <v>0</v>
      </c>
      <c r="Q58" s="20" t="e">
        <f t="shared" si="14"/>
        <v>#DIV/0!</v>
      </c>
      <c r="R58" s="20"/>
      <c r="V58" s="101"/>
    </row>
    <row r="59" spans="1:22" x14ac:dyDescent="0.25">
      <c r="A59" s="49" t="s">
        <v>94</v>
      </c>
      <c r="B59" s="95" t="str">
        <f>IFERROR(VLOOKUP(C59,'[23]SINAPI DEZEMBRO'!$A:$F,6,FALSE),IFERROR(VLOOKUP(C59,'[23]BANCO DE DADOS'!$A$3:$F$10542,2,FALSE),""))</f>
        <v>COMPOSIÇÃO</v>
      </c>
      <c r="C59" s="96" t="s">
        <v>95</v>
      </c>
      <c r="D59" s="97"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8">
        <f>VLOOKUP(A59,'[23]MEMÓRIA LOTE 5 AGRESTE MER'!$1:$1048576,6,FALSE)</f>
        <v>4629.6499999999996</v>
      </c>
      <c r="H59" s="99">
        <v>1</v>
      </c>
      <c r="I59" s="100">
        <f t="shared" si="8"/>
        <v>0.25509999999999999</v>
      </c>
      <c r="J59" s="6">
        <f>IFERROR(VLOOKUP(C59,'[23]SINAPI DEZEMBRO'!$A:$E,4,FALSE),IFERROR(VLOOKUP(C59,'[23]BANCO DE DADOS'!$A$3:$F$10542,5,FALSE),""))</f>
        <v>416.11</v>
      </c>
      <c r="K59" s="7">
        <f t="shared" si="9"/>
        <v>522.25</v>
      </c>
      <c r="L59" s="100">
        <f t="shared" si="10"/>
        <v>0</v>
      </c>
      <c r="M59" s="128"/>
      <c r="N59" s="7">
        <f t="shared" si="11"/>
        <v>0</v>
      </c>
      <c r="O59" s="7">
        <f t="shared" si="12"/>
        <v>2417834.71</v>
      </c>
      <c r="P59" s="7">
        <f t="shared" si="13"/>
        <v>0</v>
      </c>
      <c r="Q59" s="20" t="e">
        <f t="shared" si="14"/>
        <v>#DIV/0!</v>
      </c>
      <c r="R59" s="20"/>
      <c r="V59" s="101"/>
    </row>
    <row r="60" spans="1:22" ht="33" x14ac:dyDescent="0.25">
      <c r="A60" s="49" t="s">
        <v>96</v>
      </c>
      <c r="B60" s="95" t="str">
        <f>IFERROR(VLOOKUP(C60,'[23]SINAPI DEZEMBRO'!$A:$F,6,FALSE),IFERROR(VLOOKUP(C60,'[23]BANCO DE DADOS'!$A$3:$F$10542,2,FALSE),""))</f>
        <v>SINAPI DEZEMBRO 2025</v>
      </c>
      <c r="C60" s="96">
        <v>100987</v>
      </c>
      <c r="D60" s="97"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8">
        <f>VLOOKUP(A60,'[23]MEMÓRIA LOTE 5 AGRESTE MER'!$1:$1048576,6,FALSE)</f>
        <v>1812.14</v>
      </c>
      <c r="H60" s="99">
        <v>1</v>
      </c>
      <c r="I60" s="100">
        <f t="shared" si="8"/>
        <v>0.25509999999999999</v>
      </c>
      <c r="J60" s="6">
        <f>IFERROR(VLOOKUP(C60,'[23]SINAPI DEZEMBRO'!$A:$E,4,FALSE),IFERROR(VLOOKUP(C60,'[23]BANCO DE DADOS'!$A$3:$F$10542,5,FALSE),""))</f>
        <v>10.42</v>
      </c>
      <c r="K60" s="7">
        <f t="shared" si="9"/>
        <v>13.07</v>
      </c>
      <c r="L60" s="100">
        <f t="shared" si="10"/>
        <v>0</v>
      </c>
      <c r="M60" s="128"/>
      <c r="N60" s="7">
        <f t="shared" si="11"/>
        <v>0</v>
      </c>
      <c r="O60" s="7">
        <f t="shared" si="12"/>
        <v>23684.66</v>
      </c>
      <c r="P60" s="7">
        <f t="shared" si="13"/>
        <v>0</v>
      </c>
      <c r="Q60" s="20" t="e">
        <f t="shared" si="14"/>
        <v>#DIV/0!</v>
      </c>
      <c r="R60" s="20"/>
      <c r="V60" s="101"/>
    </row>
    <row r="61" spans="1:22" ht="49.5" x14ac:dyDescent="0.25">
      <c r="A61" s="49" t="s">
        <v>97</v>
      </c>
      <c r="B61" s="95" t="str">
        <f>IFERROR(VLOOKUP(C61,'[23]SINAPI DEZEMBRO'!$A:$F,6,FALSE),IFERROR(VLOOKUP(C61,'[23]BANCO DE DADOS'!$A$3:$F$10542,2,FALSE),""))</f>
        <v>SINAPI DEZEMBRO 2025</v>
      </c>
      <c r="C61" s="96">
        <v>100975</v>
      </c>
      <c r="D61" s="97"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8">
        <f>VLOOKUP(A61,'[23]MEMÓRIA LOTE 5 AGRESTE MER'!$1:$1048576,6,FALSE)</f>
        <v>9731.18</v>
      </c>
      <c r="H61" s="99">
        <v>1</v>
      </c>
      <c r="I61" s="100">
        <f t="shared" si="8"/>
        <v>0.25509999999999999</v>
      </c>
      <c r="J61" s="6">
        <f>IFERROR(VLOOKUP(C61,'[23]SINAPI DEZEMBRO'!$A:$E,4,FALSE),IFERROR(VLOOKUP(C61,'[23]BANCO DE DADOS'!$A$3:$F$10542,5,FALSE),""))</f>
        <v>8.4700000000000006</v>
      </c>
      <c r="K61" s="7">
        <f t="shared" si="9"/>
        <v>10.63</v>
      </c>
      <c r="L61" s="100">
        <f t="shared" si="10"/>
        <v>0</v>
      </c>
      <c r="M61" s="128"/>
      <c r="N61" s="7">
        <f t="shared" si="11"/>
        <v>0</v>
      </c>
      <c r="O61" s="7">
        <f t="shared" si="12"/>
        <v>103442.44</v>
      </c>
      <c r="P61" s="7">
        <f t="shared" si="13"/>
        <v>0</v>
      </c>
      <c r="Q61" s="20" t="e">
        <f t="shared" si="14"/>
        <v>#DIV/0!</v>
      </c>
      <c r="R61" s="20"/>
      <c r="V61" s="101"/>
    </row>
    <row r="62" spans="1:22" ht="49.5" x14ac:dyDescent="0.25">
      <c r="A62" s="49" t="s">
        <v>98</v>
      </c>
      <c r="B62" s="95" t="str">
        <f>IFERROR(VLOOKUP(C62,'[23]SINAPI DEZEMBRO'!$A:$F,6,FALSE),IFERROR(VLOOKUP(C62,'[23]BANCO DE DADOS'!$A$3:$F$10542,2,FALSE),""))</f>
        <v>SINAPI DEZEMBRO 2025</v>
      </c>
      <c r="C62" s="96">
        <v>93599</v>
      </c>
      <c r="D62" s="97"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8">
        <f>VLOOKUP(A62,'[23]MEMÓRIA LOTE 5 AGRESTE MER'!$1:$1048576,6,FALSE)</f>
        <v>1232528.6399999999</v>
      </c>
      <c r="H62" s="99">
        <v>1</v>
      </c>
      <c r="I62" s="100">
        <f t="shared" si="8"/>
        <v>0.25509999999999999</v>
      </c>
      <c r="J62" s="6">
        <f>IFERROR(VLOOKUP(C62,'[23]SINAPI DEZEMBRO'!$A:$E,4,FALSE),IFERROR(VLOOKUP(C62,'[23]BANCO DE DADOS'!$A$3:$F$10542,5,FALSE),""))</f>
        <v>0.56999999999999995</v>
      </c>
      <c r="K62" s="7">
        <f t="shared" si="9"/>
        <v>0.71</v>
      </c>
      <c r="L62" s="100">
        <f t="shared" si="10"/>
        <v>0</v>
      </c>
      <c r="M62" s="128"/>
      <c r="N62" s="7">
        <f t="shared" si="11"/>
        <v>0</v>
      </c>
      <c r="O62" s="7">
        <f t="shared" si="12"/>
        <v>875095.33</v>
      </c>
      <c r="P62" s="7">
        <f t="shared" si="13"/>
        <v>0</v>
      </c>
      <c r="Q62" s="20" t="e">
        <f t="shared" si="14"/>
        <v>#DIV/0!</v>
      </c>
      <c r="R62" s="20"/>
      <c r="V62" s="101"/>
    </row>
    <row r="63" spans="1:22" ht="33" x14ac:dyDescent="0.25">
      <c r="A63" s="49" t="s">
        <v>99</v>
      </c>
      <c r="B63" s="95" t="str">
        <f>IFERROR(VLOOKUP(C63,'[23]SINAPI DEZEMBRO'!$A:$F,6,FALSE),IFERROR(VLOOKUP(C63,'[23]BANCO DE DADOS'!$A$3:$F$10542,2,FALSE),""))</f>
        <v>SINAPI DEZEMBRO 2025</v>
      </c>
      <c r="C63" s="96">
        <v>95879</v>
      </c>
      <c r="D63" s="97"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8">
        <f>VLOOKUP(A63,'[23]MEMÓRIA LOTE 5 AGRESTE MER'!$1:$1048576,6,FALSE)</f>
        <v>136947.62</v>
      </c>
      <c r="H63" s="99">
        <v>1</v>
      </c>
      <c r="I63" s="100">
        <f t="shared" si="8"/>
        <v>0.25509999999999999</v>
      </c>
      <c r="J63" s="6">
        <f>IFERROR(VLOOKUP(C63,'[23]SINAPI DEZEMBRO'!$A:$E,4,FALSE),IFERROR(VLOOKUP(C63,'[23]BANCO DE DADOS'!$A$3:$F$10542,5,FALSE),""))</f>
        <v>1.46</v>
      </c>
      <c r="K63" s="7">
        <f t="shared" si="9"/>
        <v>1.83</v>
      </c>
      <c r="L63" s="100">
        <f t="shared" si="10"/>
        <v>0</v>
      </c>
      <c r="M63" s="128"/>
      <c r="N63" s="7">
        <f t="shared" si="11"/>
        <v>0</v>
      </c>
      <c r="O63" s="7">
        <f t="shared" si="12"/>
        <v>250614.14</v>
      </c>
      <c r="P63" s="7">
        <f t="shared" si="13"/>
        <v>0</v>
      </c>
      <c r="Q63" s="20" t="e">
        <f t="shared" si="14"/>
        <v>#DIV/0!</v>
      </c>
      <c r="R63" s="20"/>
      <c r="V63" s="101"/>
    </row>
    <row r="64" spans="1:22" ht="49.5" x14ac:dyDescent="0.25">
      <c r="A64" s="49" t="s">
        <v>100</v>
      </c>
      <c r="B64" s="95" t="str">
        <f>IFERROR(VLOOKUP(C64,'[23]SINAPI DEZEMBRO'!$A:$F,6,FALSE),IFERROR(VLOOKUP(C64,'[23]BANCO DE DADOS'!$A$3:$F$10542,2,FALSE),""))</f>
        <v>SINAPI DEZEMBRO 2025</v>
      </c>
      <c r="C64" s="96">
        <v>102333</v>
      </c>
      <c r="D64" s="97"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8">
        <f>VLOOKUP(A64,'[23]MEMÓRIA LOTE 5 AGRESTE MER'!$1:$1048576,6,FALSE)</f>
        <v>3342.84</v>
      </c>
      <c r="H64" s="99">
        <v>1</v>
      </c>
      <c r="I64" s="100">
        <f t="shared" si="8"/>
        <v>0.25509999999999999</v>
      </c>
      <c r="J64" s="6">
        <f>IFERROR(VLOOKUP(C64,'[23]SINAPI DEZEMBRO'!$A:$E,4,FALSE),IFERROR(VLOOKUP(C64,'[23]BANCO DE DADOS'!$A$3:$F$10542,5,FALSE),""))</f>
        <v>0.74</v>
      </c>
      <c r="K64" s="7">
        <f t="shared" si="9"/>
        <v>0.92</v>
      </c>
      <c r="L64" s="100">
        <f t="shared" si="10"/>
        <v>0</v>
      </c>
      <c r="M64" s="128"/>
      <c r="N64" s="7">
        <f t="shared" si="11"/>
        <v>0</v>
      </c>
      <c r="O64" s="7">
        <f t="shared" si="12"/>
        <v>3075.41</v>
      </c>
      <c r="P64" s="7">
        <f t="shared" si="13"/>
        <v>0</v>
      </c>
      <c r="Q64" s="20" t="e">
        <f t="shared" si="14"/>
        <v>#DIV/0!</v>
      </c>
      <c r="R64" s="20"/>
      <c r="V64" s="101"/>
    </row>
    <row r="65" spans="1:22" ht="33" x14ac:dyDescent="0.25">
      <c r="A65" s="49" t="s">
        <v>101</v>
      </c>
      <c r="B65" s="95" t="str">
        <f>IFERROR(VLOOKUP(C65,'[23]SINAPI DEZEMBRO'!$A:$F,6,FALSE),IFERROR(VLOOKUP(C65,'[23]BANCO DE DADOS'!$A$3:$F$10542,2,FALSE),""))</f>
        <v>COMPOSIÇÃO</v>
      </c>
      <c r="C65" s="96" t="s">
        <v>102</v>
      </c>
      <c r="D65" s="97"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8">
        <f>VLOOKUP(A65,'[23]MEMÓRIA LOTE 5 AGRESTE MER'!$1:$1048576,6,FALSE)</f>
        <v>16.3</v>
      </c>
      <c r="H65" s="99">
        <v>2</v>
      </c>
      <c r="I65" s="100">
        <f t="shared" si="8"/>
        <v>0.1895</v>
      </c>
      <c r="J65" s="6">
        <f>IFERROR(VLOOKUP(C65,'[23]SINAPI DEZEMBRO'!$A:$E,4,FALSE),IFERROR(VLOOKUP(C65,'[23]BANCO DE DADOS'!$A$3:$F$10542,5,FALSE),""))</f>
        <v>636.01</v>
      </c>
      <c r="K65" s="7">
        <f t="shared" si="9"/>
        <v>756.53</v>
      </c>
      <c r="L65" s="100">
        <f t="shared" si="10"/>
        <v>0</v>
      </c>
      <c r="M65" s="128"/>
      <c r="N65" s="7">
        <f t="shared" si="11"/>
        <v>0</v>
      </c>
      <c r="O65" s="7">
        <f t="shared" si="12"/>
        <v>12331.43</v>
      </c>
      <c r="P65" s="7">
        <f t="shared" si="13"/>
        <v>0</v>
      </c>
      <c r="Q65" s="20" t="e">
        <f t="shared" si="14"/>
        <v>#DIV/0!</v>
      </c>
      <c r="R65" s="20"/>
      <c r="V65" s="101"/>
    </row>
    <row r="66" spans="1:22" ht="33" x14ac:dyDescent="0.25">
      <c r="A66" s="49" t="s">
        <v>103</v>
      </c>
      <c r="B66" s="95" t="str">
        <f>IFERROR(VLOOKUP(C66,'[23]SINAPI DEZEMBRO'!$A:$F,6,FALSE),IFERROR(VLOOKUP(C66,'[23]BANCO DE DADOS'!$A$3:$F$10542,2,FALSE),""))</f>
        <v>COMPOSIÇÃO</v>
      </c>
      <c r="C66" s="96" t="s">
        <v>104</v>
      </c>
      <c r="D66" s="97"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8">
        <f>VLOOKUP(A66,'[23]MEMÓRIA LOTE 5 AGRESTE MER'!$1:$1048576,6,FALSE)</f>
        <v>43.49</v>
      </c>
      <c r="H66" s="99">
        <v>2</v>
      </c>
      <c r="I66" s="100">
        <f t="shared" si="8"/>
        <v>0.1895</v>
      </c>
      <c r="J66" s="6">
        <f>IFERROR(VLOOKUP(C66,'[23]SINAPI DEZEMBRO'!$A:$E,4,FALSE),IFERROR(VLOOKUP(C66,'[23]BANCO DE DADOS'!$A$3:$F$10542,5,FALSE),""))</f>
        <v>1493.75</v>
      </c>
      <c r="K66" s="7">
        <f t="shared" si="9"/>
        <v>1776.81</v>
      </c>
      <c r="L66" s="100">
        <f t="shared" si="10"/>
        <v>0</v>
      </c>
      <c r="M66" s="128"/>
      <c r="N66" s="7">
        <f t="shared" si="11"/>
        <v>0</v>
      </c>
      <c r="O66" s="7">
        <f t="shared" si="12"/>
        <v>77273.460000000006</v>
      </c>
      <c r="P66" s="7">
        <f t="shared" si="13"/>
        <v>0</v>
      </c>
      <c r="Q66" s="20" t="e">
        <f t="shared" si="14"/>
        <v>#DIV/0!</v>
      </c>
      <c r="R66" s="20"/>
      <c r="V66" s="101"/>
    </row>
    <row r="67" spans="1:22" ht="33" x14ac:dyDescent="0.25">
      <c r="A67" s="49" t="s">
        <v>105</v>
      </c>
      <c r="B67" s="95" t="str">
        <f>IFERROR(VLOOKUP(C67,'[23]SINAPI DEZEMBRO'!$A:$F,6,FALSE),IFERROR(VLOOKUP(C67,'[23]BANCO DE DADOS'!$A$3:$F$10542,2,FALSE),""))</f>
        <v>COMPOSIÇÃO</v>
      </c>
      <c r="C67" s="96" t="s">
        <v>106</v>
      </c>
      <c r="D67" s="97"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8">
        <f>VLOOKUP(A67,'[23]MEMÓRIA LOTE 5 AGRESTE MER'!$1:$1048576,6,FALSE)</f>
        <v>292.58999999999997</v>
      </c>
      <c r="H67" s="99">
        <v>2</v>
      </c>
      <c r="I67" s="100">
        <f t="shared" si="8"/>
        <v>0.1895</v>
      </c>
      <c r="J67" s="6">
        <f>IFERROR(VLOOKUP(C67,'[23]SINAPI DEZEMBRO'!$A:$E,4,FALSE),IFERROR(VLOOKUP(C67,'[23]BANCO DE DADOS'!$A$3:$F$10542,5,FALSE),""))</f>
        <v>636.01</v>
      </c>
      <c r="K67" s="7">
        <f t="shared" si="9"/>
        <v>756.53</v>
      </c>
      <c r="L67" s="100">
        <f t="shared" si="10"/>
        <v>0</v>
      </c>
      <c r="M67" s="128"/>
      <c r="N67" s="7">
        <f t="shared" si="11"/>
        <v>0</v>
      </c>
      <c r="O67" s="7">
        <f t="shared" si="12"/>
        <v>221353.11</v>
      </c>
      <c r="P67" s="7">
        <f t="shared" si="13"/>
        <v>0</v>
      </c>
      <c r="Q67" s="20" t="e">
        <f t="shared" si="14"/>
        <v>#DIV/0!</v>
      </c>
      <c r="R67" s="20"/>
      <c r="V67" s="101"/>
    </row>
    <row r="68" spans="1:22" x14ac:dyDescent="0.25">
      <c r="A68" s="49" t="s">
        <v>107</v>
      </c>
      <c r="B68" s="95" t="str">
        <f>IFERROR(VLOOKUP(C68,'[23]SINAPI DEZEMBRO'!$A:$F,6,FALSE),IFERROR(VLOOKUP(C68,'[23]BANCO DE DADOS'!$A$3:$F$10542,2,FALSE),""))</f>
        <v>COMPOSIÇÃO</v>
      </c>
      <c r="C68" s="96" t="s">
        <v>86</v>
      </c>
      <c r="D68" s="97"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8">
        <f>VLOOKUP(A68,'[23]MEMÓRIA LOTE 5 AGRESTE MER'!$1:$1048576,6,FALSE)</f>
        <v>3125.94</v>
      </c>
      <c r="H68" s="99">
        <v>5</v>
      </c>
      <c r="I68" s="100">
        <f t="shared" si="8"/>
        <v>0.184</v>
      </c>
      <c r="J68" s="6">
        <f>IFERROR(VLOOKUP(C68,'[23]SINAPI DEZEMBRO'!$A:$E,4,FALSE),IFERROR(VLOOKUP(C68,'[23]BANCO DE DADOS'!$A$3:$F$10542,5,FALSE),""))</f>
        <v>38.76</v>
      </c>
      <c r="K68" s="7">
        <f t="shared" si="9"/>
        <v>45.89</v>
      </c>
      <c r="L68" s="100">
        <f t="shared" si="10"/>
        <v>0</v>
      </c>
      <c r="M68" s="128"/>
      <c r="N68" s="7">
        <f t="shared" si="11"/>
        <v>0</v>
      </c>
      <c r="O68" s="7">
        <f t="shared" si="12"/>
        <v>143449.38</v>
      </c>
      <c r="P68" s="7">
        <f t="shared" si="13"/>
        <v>0</v>
      </c>
      <c r="Q68" s="20" t="e">
        <f t="shared" si="14"/>
        <v>#DIV/0!</v>
      </c>
      <c r="R68" s="20"/>
      <c r="V68" s="101"/>
    </row>
    <row r="69" spans="1:22" x14ac:dyDescent="0.25">
      <c r="A69" s="89" t="s">
        <v>108</v>
      </c>
      <c r="B69" s="89"/>
      <c r="C69" s="90"/>
      <c r="D69" s="91"/>
      <c r="E69" s="3" t="s">
        <v>109</v>
      </c>
      <c r="F69" s="91"/>
      <c r="G69" s="92"/>
      <c r="H69" s="91"/>
      <c r="I69" s="91"/>
      <c r="J69" s="93"/>
      <c r="K69" s="91"/>
      <c r="L69" s="91"/>
      <c r="M69" s="127"/>
      <c r="N69" s="91"/>
      <c r="O69" s="94">
        <f>SUM(O70:O77)</f>
        <v>2256039.4</v>
      </c>
      <c r="P69" s="94">
        <f>SUM(P70:P77)</f>
        <v>0</v>
      </c>
      <c r="V69" s="101"/>
    </row>
    <row r="70" spans="1:22" x14ac:dyDescent="0.25">
      <c r="A70" s="49" t="s">
        <v>110</v>
      </c>
      <c r="B70" s="95" t="str">
        <f>IFERROR(VLOOKUP(C70,'[23]SINAPI DEZEMBRO'!$A:$F,6,FALSE),IFERROR(VLOOKUP(C70,'[23]BANCO DE DADOS'!$A$3:$F$10542,2,FALSE),""))</f>
        <v>SINAPI DEZEMBRO 2025</v>
      </c>
      <c r="C70" s="96">
        <v>94342</v>
      </c>
      <c r="D70" s="97"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8">
        <f>VLOOKUP(A70,'[23]MEMÓRIA LOTE 5 AGRESTE MER'!$1:$1048576,6,FALSE)</f>
        <v>4039.25</v>
      </c>
      <c r="H70" s="99">
        <v>1</v>
      </c>
      <c r="I70" s="100">
        <f t="shared" ref="I70:I77" si="15">IF($H70="","",IF($H70=1,$O$10,IF($H70=2,$O$11,IF($H70=3,$O$12,IF($H70=4,$O$13,IF($H70=5,$O$14,IF($H70=6,$O$15)))))))</f>
        <v>0.25509999999999999</v>
      </c>
      <c r="J70" s="6">
        <f>IFERROR(VLOOKUP(C70,'[23]SINAPI DEZEMBRO'!$A:$E,4,FALSE),IFERROR(VLOOKUP(C70,'[23]BANCO DE DADOS'!$A$3:$F$10542,5,FALSE),""))</f>
        <v>126.29</v>
      </c>
      <c r="K70" s="7">
        <f t="shared" ref="K70:K77" si="16">IF($G70="","",TRUNC((J70*I70)+J70,2))</f>
        <v>158.5</v>
      </c>
      <c r="L70" s="100">
        <f t="shared" ref="L70:L77" si="17">IF($H70="","",IF($H70=1,$P$10,IF($H70=2,$P$11,IF($H70=3,$P$12,IF($H70=4,$P$13,IF($H70=5,$P$14,IF($H70=6,$P$15)))))))</f>
        <v>0</v>
      </c>
      <c r="M70" s="128"/>
      <c r="N70" s="7">
        <f t="shared" ref="N70:N77" si="18">IF($G70="","",TRUNC((M70*L70)+M70,2))</f>
        <v>0</v>
      </c>
      <c r="O70" s="7">
        <f t="shared" ref="O70:O77" si="19">IF($G70="","",TRUNC(K70*G70,2))</f>
        <v>640221.12</v>
      </c>
      <c r="P70" s="7">
        <f t="shared" ref="P70:P77" si="20">IF($G70="","",TRUNC(N70*G70,2))</f>
        <v>0</v>
      </c>
      <c r="Q70" s="20" t="e">
        <f>P70/$P$69</f>
        <v>#DIV/0!</v>
      </c>
      <c r="V70" s="101"/>
    </row>
    <row r="71" spans="1:22" x14ac:dyDescent="0.25">
      <c r="A71" s="49" t="s">
        <v>111</v>
      </c>
      <c r="B71" s="95" t="str">
        <f>IFERROR(VLOOKUP(C71,'[23]SINAPI DEZEMBRO'!$A:$F,6,FALSE),IFERROR(VLOOKUP(C71,'[23]BANCO DE DADOS'!$A$3:$F$10542,2,FALSE),""))</f>
        <v>COMPESA 2024.2</v>
      </c>
      <c r="C71" s="96" t="s">
        <v>112</v>
      </c>
      <c r="D71" s="97"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8">
        <f>VLOOKUP(A71,'[23]MEMÓRIA LOTE 5 AGRESTE MER'!$1:$1048576,6,FALSE)</f>
        <v>10147.98</v>
      </c>
      <c r="H71" s="99">
        <v>1</v>
      </c>
      <c r="I71" s="100">
        <f t="shared" si="15"/>
        <v>0.25509999999999999</v>
      </c>
      <c r="J71" s="6">
        <f>IFERROR(VLOOKUP(C71,'[23]SINAPI DEZEMBRO'!$A:$E,4,FALSE),IFERROR(VLOOKUP(C71,'[23]BANCO DE DADOS'!$A$3:$F$10542,5,FALSE),""))</f>
        <v>0.56999999999999995</v>
      </c>
      <c r="K71" s="7">
        <f t="shared" si="16"/>
        <v>0.71</v>
      </c>
      <c r="L71" s="100">
        <f t="shared" si="17"/>
        <v>0</v>
      </c>
      <c r="M71" s="128"/>
      <c r="N71" s="7">
        <f t="shared" si="18"/>
        <v>0</v>
      </c>
      <c r="O71" s="7">
        <f t="shared" si="19"/>
        <v>7205.06</v>
      </c>
      <c r="P71" s="7">
        <f t="shared" si="20"/>
        <v>0</v>
      </c>
      <c r="Q71" s="20" t="e">
        <f t="shared" ref="Q71:Q77" si="21">P71/$P$69</f>
        <v>#DIV/0!</v>
      </c>
      <c r="V71" s="101"/>
    </row>
    <row r="72" spans="1:22" ht="49.5" x14ac:dyDescent="0.25">
      <c r="A72" s="49" t="s">
        <v>113</v>
      </c>
      <c r="B72" s="95" t="str">
        <f>IFERROR(VLOOKUP(C72,'[23]SINAPI DEZEMBRO'!$A:$F,6,FALSE),IFERROR(VLOOKUP(C72,'[23]BANCO DE DADOS'!$A$3:$F$10542,2,FALSE),""))</f>
        <v>SINAPI DEZEMBRO 2025</v>
      </c>
      <c r="C72" s="96">
        <v>94968</v>
      </c>
      <c r="D72" s="97"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8">
        <f>VLOOKUP(A72,'[23]MEMÓRIA LOTE 5 AGRESTE MER'!$1:$1048576,6,FALSE)</f>
        <v>54.36</v>
      </c>
      <c r="H72" s="99">
        <v>1</v>
      </c>
      <c r="I72" s="100">
        <f t="shared" si="15"/>
        <v>0.25509999999999999</v>
      </c>
      <c r="J72" s="6">
        <f>IFERROR(VLOOKUP(C72,'[23]SINAPI DEZEMBRO'!$A:$E,4,FALSE),IFERROR(VLOOKUP(C72,'[23]BANCO DE DADOS'!$A$3:$F$10542,5,FALSE),""))</f>
        <v>438.22</v>
      </c>
      <c r="K72" s="7">
        <f t="shared" si="16"/>
        <v>550</v>
      </c>
      <c r="L72" s="100">
        <f t="shared" si="17"/>
        <v>0</v>
      </c>
      <c r="M72" s="128"/>
      <c r="N72" s="7">
        <f t="shared" si="18"/>
        <v>0</v>
      </c>
      <c r="O72" s="7">
        <f t="shared" si="19"/>
        <v>29898</v>
      </c>
      <c r="P72" s="7">
        <f t="shared" si="20"/>
        <v>0</v>
      </c>
      <c r="Q72" s="20" t="e">
        <f t="shared" si="21"/>
        <v>#DIV/0!</v>
      </c>
      <c r="V72" s="101"/>
    </row>
    <row r="73" spans="1:22" ht="66" x14ac:dyDescent="0.25">
      <c r="A73" s="49" t="s">
        <v>114</v>
      </c>
      <c r="B73" s="95" t="str">
        <f>IFERROR(VLOOKUP(C73,'[23]SINAPI DEZEMBRO'!$A:$F,6,FALSE),IFERROR(VLOOKUP(C73,'[23]BANCO DE DADOS'!$A$3:$F$10542,2,FALSE),""))</f>
        <v>SINAPI DEZEMBRO 2025</v>
      </c>
      <c r="C73" s="96">
        <v>90099</v>
      </c>
      <c r="D73" s="97"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8">
        <f>VLOOKUP(A73,'[23]MEMÓRIA LOTE 5 AGRESTE MER'!$1:$1048576,6,FALSE)</f>
        <v>380.54</v>
      </c>
      <c r="H73" s="99">
        <v>1</v>
      </c>
      <c r="I73" s="100">
        <f t="shared" si="15"/>
        <v>0.25509999999999999</v>
      </c>
      <c r="J73" s="6">
        <f>IFERROR(VLOOKUP(C73,'[23]SINAPI DEZEMBRO'!$A:$E,4,FALSE),IFERROR(VLOOKUP(C73,'[23]BANCO DE DADOS'!$A$3:$F$10542,5,FALSE),""))</f>
        <v>14.61</v>
      </c>
      <c r="K73" s="7">
        <f t="shared" si="16"/>
        <v>18.329999999999998</v>
      </c>
      <c r="L73" s="100">
        <f t="shared" si="17"/>
        <v>0</v>
      </c>
      <c r="M73" s="128"/>
      <c r="N73" s="7">
        <f t="shared" si="18"/>
        <v>0</v>
      </c>
      <c r="O73" s="7">
        <f t="shared" si="19"/>
        <v>6975.29</v>
      </c>
      <c r="P73" s="7">
        <f t="shared" si="20"/>
        <v>0</v>
      </c>
      <c r="Q73" s="20" t="e">
        <f t="shared" si="21"/>
        <v>#DIV/0!</v>
      </c>
      <c r="V73" s="101"/>
    </row>
    <row r="74" spans="1:22" ht="49.5" x14ac:dyDescent="0.25">
      <c r="A74" s="49" t="s">
        <v>115</v>
      </c>
      <c r="B74" s="95" t="str">
        <f>IFERROR(VLOOKUP(C74,'[23]SINAPI DEZEMBRO'!$A:$F,6,FALSE),IFERROR(VLOOKUP(C74,'[23]BANCO DE DADOS'!$A$3:$F$10542,2,FALSE),""))</f>
        <v>SINAPI DEZEMBRO 2025</v>
      </c>
      <c r="C74" s="96">
        <v>100975</v>
      </c>
      <c r="D74" s="97"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8">
        <f>VLOOKUP(A74,'[23]MEMÓRIA LOTE 5 AGRESTE MER'!$1:$1048576,6,FALSE)</f>
        <v>475.67</v>
      </c>
      <c r="H74" s="99">
        <v>1</v>
      </c>
      <c r="I74" s="100">
        <f t="shared" si="15"/>
        <v>0.25509999999999999</v>
      </c>
      <c r="J74" s="6">
        <f>IFERROR(VLOOKUP(C74,'[23]SINAPI DEZEMBRO'!$A:$E,4,FALSE),IFERROR(VLOOKUP(C74,'[23]BANCO DE DADOS'!$A$3:$F$10542,5,FALSE),""))</f>
        <v>8.4700000000000006</v>
      </c>
      <c r="K74" s="7">
        <f t="shared" si="16"/>
        <v>10.63</v>
      </c>
      <c r="L74" s="100">
        <f t="shared" si="17"/>
        <v>0</v>
      </c>
      <c r="M74" s="128"/>
      <c r="N74" s="7">
        <f t="shared" si="18"/>
        <v>0</v>
      </c>
      <c r="O74" s="7">
        <f t="shared" si="19"/>
        <v>5056.37</v>
      </c>
      <c r="P74" s="7">
        <f t="shared" si="20"/>
        <v>0</v>
      </c>
      <c r="Q74" s="20" t="e">
        <f t="shared" si="21"/>
        <v>#DIV/0!</v>
      </c>
      <c r="R74" s="20"/>
      <c r="V74" s="101"/>
    </row>
    <row r="75" spans="1:22" ht="33" x14ac:dyDescent="0.25">
      <c r="A75" s="49" t="s">
        <v>116</v>
      </c>
      <c r="B75" s="95" t="str">
        <f>IFERROR(VLOOKUP(C75,'[23]SINAPI DEZEMBRO'!$A:$F,6,FALSE),IFERROR(VLOOKUP(C75,'[23]BANCO DE DADOS'!$A$3:$F$10542,2,FALSE),""))</f>
        <v>SINAPI DEZEMBRO 2025</v>
      </c>
      <c r="C75" s="96">
        <v>95876</v>
      </c>
      <c r="D75" s="97"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8">
        <f>VLOOKUP(A75,'[23]MEMÓRIA LOTE 5 AGRESTE MER'!$1:$1048576,6,FALSE)</f>
        <v>7135.05</v>
      </c>
      <c r="H75" s="99">
        <v>1</v>
      </c>
      <c r="I75" s="100">
        <f t="shared" si="15"/>
        <v>0.25509999999999999</v>
      </c>
      <c r="J75" s="6">
        <f>IFERROR(VLOOKUP(C75,'[23]SINAPI DEZEMBRO'!$A:$E,4,FALSE),IFERROR(VLOOKUP(C75,'[23]BANCO DE DADOS'!$A$3:$F$10542,5,FALSE),""))</f>
        <v>2.16</v>
      </c>
      <c r="K75" s="7">
        <f t="shared" si="16"/>
        <v>2.71</v>
      </c>
      <c r="L75" s="100">
        <f t="shared" si="17"/>
        <v>0</v>
      </c>
      <c r="M75" s="128"/>
      <c r="N75" s="7">
        <f t="shared" si="18"/>
        <v>0</v>
      </c>
      <c r="O75" s="7">
        <f t="shared" si="19"/>
        <v>19335.98</v>
      </c>
      <c r="P75" s="7">
        <f t="shared" si="20"/>
        <v>0</v>
      </c>
      <c r="Q75" s="20" t="e">
        <f t="shared" si="21"/>
        <v>#DIV/0!</v>
      </c>
      <c r="R75" s="20"/>
      <c r="V75" s="101"/>
    </row>
    <row r="76" spans="1:22" ht="33" x14ac:dyDescent="0.25">
      <c r="A76" s="49" t="s">
        <v>117</v>
      </c>
      <c r="B76" s="95" t="str">
        <f>IFERROR(VLOOKUP(C76,'[23]SINAPI DEZEMBRO'!$A:$F,6,FALSE),IFERROR(VLOOKUP(C76,'[23]BANCO DE DADOS'!$A$3:$F$10542,2,FALSE),""))</f>
        <v>SINAPI DEZEMBRO 2025</v>
      </c>
      <c r="C76" s="96">
        <v>93679</v>
      </c>
      <c r="D76" s="97"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8">
        <f>VLOOKUP(A76,'[23]MEMÓRIA LOTE 5 AGRESTE MER'!$1:$1048576,6,FALSE)</f>
        <v>10147.98</v>
      </c>
      <c r="H76" s="99">
        <v>1</v>
      </c>
      <c r="I76" s="100">
        <f t="shared" si="15"/>
        <v>0.25509999999999999</v>
      </c>
      <c r="J76" s="6">
        <f>IFERROR(VLOOKUP(C76,'[23]SINAPI DEZEMBRO'!$A:$E,4,FALSE),IFERROR(VLOOKUP(C76,'[23]BANCO DE DADOS'!$A$3:$F$10542,5,FALSE),""))</f>
        <v>101.9</v>
      </c>
      <c r="K76" s="7">
        <f t="shared" si="16"/>
        <v>127.89</v>
      </c>
      <c r="L76" s="100">
        <f t="shared" si="17"/>
        <v>0</v>
      </c>
      <c r="M76" s="128"/>
      <c r="N76" s="7">
        <f t="shared" si="18"/>
        <v>0</v>
      </c>
      <c r="O76" s="7">
        <f t="shared" si="19"/>
        <v>1297825.1599999999</v>
      </c>
      <c r="P76" s="7">
        <f t="shared" si="20"/>
        <v>0</v>
      </c>
      <c r="Q76" s="20" t="e">
        <f t="shared" si="21"/>
        <v>#DIV/0!</v>
      </c>
      <c r="V76" s="101"/>
    </row>
    <row r="77" spans="1:22" ht="49.5" x14ac:dyDescent="0.25">
      <c r="A77" s="49" t="s">
        <v>118</v>
      </c>
      <c r="B77" s="95" t="str">
        <f>IFERROR(VLOOKUP(C77,'[23]SINAPI DEZEMBRO'!$A:$F,6,FALSE),IFERROR(VLOOKUP(C77,'[23]BANCO DE DADOS'!$A$3:$F$10542,2,FALSE),""))</f>
        <v>SINAPI DEZEMBRO 2025</v>
      </c>
      <c r="C77" s="96">
        <v>105004</v>
      </c>
      <c r="D77" s="97"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8">
        <f>VLOOKUP(A77,'[23]MEMÓRIA LOTE 5 AGRESTE MER'!$1:$1048576,6,FALSE)</f>
        <v>1565.68</v>
      </c>
      <c r="H77" s="99">
        <v>1</v>
      </c>
      <c r="I77" s="100">
        <f t="shared" si="15"/>
        <v>0.25509999999999999</v>
      </c>
      <c r="J77" s="6">
        <f>IFERROR(VLOOKUP(C77,'[23]SINAPI DEZEMBRO'!$A:$E,4,FALSE),IFERROR(VLOOKUP(C77,'[23]BANCO DE DADOS'!$A$3:$F$10542,5,FALSE),""))</f>
        <v>126.98</v>
      </c>
      <c r="K77" s="7">
        <f t="shared" si="16"/>
        <v>159.37</v>
      </c>
      <c r="L77" s="100">
        <f t="shared" si="17"/>
        <v>0</v>
      </c>
      <c r="M77" s="128"/>
      <c r="N77" s="7">
        <f t="shared" si="18"/>
        <v>0</v>
      </c>
      <c r="O77" s="7">
        <f t="shared" si="19"/>
        <v>249522.42</v>
      </c>
      <c r="P77" s="7">
        <f t="shared" si="20"/>
        <v>0</v>
      </c>
      <c r="Q77" s="20" t="e">
        <f t="shared" si="21"/>
        <v>#DIV/0!</v>
      </c>
      <c r="V77" s="101"/>
    </row>
    <row r="78" spans="1:22" x14ac:dyDescent="0.25">
      <c r="A78" s="89" t="s">
        <v>119</v>
      </c>
      <c r="B78" s="89"/>
      <c r="C78" s="90"/>
      <c r="D78" s="91"/>
      <c r="E78" s="3" t="s">
        <v>120</v>
      </c>
      <c r="F78" s="91"/>
      <c r="G78" s="92"/>
      <c r="H78" s="91"/>
      <c r="I78" s="91"/>
      <c r="J78" s="93"/>
      <c r="K78" s="91"/>
      <c r="L78" s="91"/>
      <c r="M78" s="127"/>
      <c r="N78" s="91"/>
      <c r="O78" s="94">
        <f>SUM(O79:O100)</f>
        <v>2907341.55</v>
      </c>
      <c r="P78" s="94">
        <f>SUM(P79:P100)</f>
        <v>0</v>
      </c>
      <c r="V78" s="101"/>
    </row>
    <row r="79" spans="1:22" ht="33" x14ac:dyDescent="0.25">
      <c r="A79" s="49" t="s">
        <v>121</v>
      </c>
      <c r="B79" s="95" t="str">
        <f>IFERROR(VLOOKUP(C79,'[23]SINAPI DEZEMBRO'!$A:$F,6,FALSE),IFERROR(VLOOKUP(C79,'[23]BANCO DE DADOS'!$A$3:$F$10542,2,FALSE),""))</f>
        <v>SINAPI DEZEMBRO 2025</v>
      </c>
      <c r="C79" s="96">
        <v>94281</v>
      </c>
      <c r="D79" s="97"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8">
        <f>VLOOKUP(A79,'[23]MEMÓRIA LOTE 5 AGRESTE MER'!$1:$1048576,6,FALSE)</f>
        <v>10872.84</v>
      </c>
      <c r="H79" s="99">
        <v>1</v>
      </c>
      <c r="I79" s="100">
        <f t="shared" ref="I79:I100" si="22">IF($H79="","",IF($H79=1,$O$10,IF($H79=2,$O$11,IF($H79=3,$O$12,IF($H79=4,$O$13,IF($H79=5,$O$14,IF($H79=6,$O$15)))))))</f>
        <v>0.25509999999999999</v>
      </c>
      <c r="J79" s="6">
        <f>IFERROR(VLOOKUP(C79,'[23]SINAPI DEZEMBRO'!$A:$E,4,FALSE),IFERROR(VLOOKUP(C79,'[23]BANCO DE DADOS'!$A$3:$F$10542,5,FALSE),""))</f>
        <v>45.01</v>
      </c>
      <c r="K79" s="7">
        <f t="shared" ref="K79:K100" si="23">IF($G79="","",TRUNC((J79*I79)+J79,2))</f>
        <v>56.49</v>
      </c>
      <c r="L79" s="100">
        <f t="shared" ref="L79:L100" si="24">IF($H79="","",IF($H79=1,$P$10,IF($H79=2,$P$11,IF($H79=3,$P$12,IF($H79=4,$P$13,IF($H79=5,$P$14,IF($H79=6,$P$15)))))))</f>
        <v>0</v>
      </c>
      <c r="M79" s="128"/>
      <c r="N79" s="7">
        <f t="shared" ref="N79:N100" si="25">IF($G79="","",TRUNC((M79*L79)+M79,2))</f>
        <v>0</v>
      </c>
      <c r="O79" s="7">
        <f t="shared" ref="O79:O100" si="26">IF($G79="","",TRUNC(K79*G79,2))</f>
        <v>614206.73</v>
      </c>
      <c r="P79" s="7">
        <f t="shared" ref="P79:P100" si="27">IF($G79="","",TRUNC(N79*G79,2))</f>
        <v>0</v>
      </c>
      <c r="Q79" s="20" t="e">
        <f>P79/$P$78</f>
        <v>#DIV/0!</v>
      </c>
      <c r="V79" s="101"/>
    </row>
    <row r="80" spans="1:22" ht="33" x14ac:dyDescent="0.25">
      <c r="A80" s="49" t="s">
        <v>122</v>
      </c>
      <c r="B80" s="95" t="str">
        <f>IFERROR(VLOOKUP(C80,'[23]SINAPI DEZEMBRO'!$A:$F,6,FALSE),IFERROR(VLOOKUP(C80,'[23]BANCO DE DADOS'!$A$3:$F$10542,2,FALSE),""))</f>
        <v>SINAPI DEZEMBRO 2025</v>
      </c>
      <c r="C80" s="96">
        <v>94282</v>
      </c>
      <c r="D80" s="97"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8">
        <f>VLOOKUP(A80,'[23]MEMÓRIA LOTE 5 AGRESTE MER'!$1:$1048576,6,FALSE)</f>
        <v>1208.0899999999999</v>
      </c>
      <c r="H80" s="99">
        <v>1</v>
      </c>
      <c r="I80" s="100">
        <f t="shared" si="22"/>
        <v>0.25509999999999999</v>
      </c>
      <c r="J80" s="6">
        <f>IFERROR(VLOOKUP(C80,'[23]SINAPI DEZEMBRO'!$A:$E,4,FALSE),IFERROR(VLOOKUP(C80,'[23]BANCO DE DADOS'!$A$3:$F$10542,5,FALSE),""))</f>
        <v>52.41</v>
      </c>
      <c r="K80" s="7">
        <f t="shared" si="23"/>
        <v>65.77</v>
      </c>
      <c r="L80" s="100">
        <f t="shared" si="24"/>
        <v>0</v>
      </c>
      <c r="M80" s="128"/>
      <c r="N80" s="7">
        <f t="shared" si="25"/>
        <v>0</v>
      </c>
      <c r="O80" s="7">
        <f t="shared" si="26"/>
        <v>79456.070000000007</v>
      </c>
      <c r="P80" s="7">
        <f t="shared" si="27"/>
        <v>0</v>
      </c>
      <c r="Q80" s="20" t="e">
        <f t="shared" ref="Q80:Q100" si="28">P80/$P$78</f>
        <v>#DIV/0!</v>
      </c>
      <c r="V80" s="101"/>
    </row>
    <row r="81" spans="1:22" ht="49.5" x14ac:dyDescent="0.25">
      <c r="A81" s="49" t="s">
        <v>123</v>
      </c>
      <c r="B81" s="95" t="str">
        <f>IFERROR(VLOOKUP(C81,'[23]SINAPI DEZEMBRO'!$A:$F,6,FALSE),IFERROR(VLOOKUP(C81,'[23]BANCO DE DADOS'!$A$3:$F$10542,2,FALSE),""))</f>
        <v>SINAPI DEZEMBRO 2025</v>
      </c>
      <c r="C81" s="96">
        <v>94273</v>
      </c>
      <c r="D81" s="97"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8">
        <f>VLOOKUP(A81,'[23]MEMÓRIA LOTE 5 AGRESTE MER'!$1:$1048576,6,FALSE)</f>
        <v>14497.12</v>
      </c>
      <c r="H81" s="99">
        <v>1</v>
      </c>
      <c r="I81" s="100">
        <f t="shared" si="22"/>
        <v>0.25509999999999999</v>
      </c>
      <c r="J81" s="6">
        <f>IFERROR(VLOOKUP(C81,'[23]SINAPI DEZEMBRO'!$A:$E,4,FALSE),IFERROR(VLOOKUP(C81,'[23]BANCO DE DADOS'!$A$3:$F$10542,5,FALSE),""))</f>
        <v>51.62</v>
      </c>
      <c r="K81" s="7">
        <f t="shared" si="23"/>
        <v>64.78</v>
      </c>
      <c r="L81" s="100">
        <f t="shared" si="24"/>
        <v>0</v>
      </c>
      <c r="M81" s="128"/>
      <c r="N81" s="7">
        <f t="shared" si="25"/>
        <v>0</v>
      </c>
      <c r="O81" s="7">
        <f t="shared" si="26"/>
        <v>939123.43</v>
      </c>
      <c r="P81" s="7">
        <f t="shared" si="27"/>
        <v>0</v>
      </c>
      <c r="Q81" s="20" t="e">
        <f t="shared" si="28"/>
        <v>#DIV/0!</v>
      </c>
      <c r="V81" s="101"/>
    </row>
    <row r="82" spans="1:22" ht="49.5" x14ac:dyDescent="0.25">
      <c r="A82" s="49" t="s">
        <v>124</v>
      </c>
      <c r="B82" s="95" t="str">
        <f>IFERROR(VLOOKUP(C82,'[23]SINAPI DEZEMBRO'!$A:$F,6,FALSE),IFERROR(VLOOKUP(C82,'[23]BANCO DE DADOS'!$A$3:$F$10542,2,FALSE),""))</f>
        <v>SINAPI DEZEMBRO 2025</v>
      </c>
      <c r="C82" s="96">
        <v>94274</v>
      </c>
      <c r="D82" s="97"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8">
        <f>VLOOKUP(A82,'[23]MEMÓRIA LOTE 5 AGRESTE MER'!$1:$1048576,6,FALSE)</f>
        <v>1208.0899999999999</v>
      </c>
      <c r="H82" s="99">
        <v>1</v>
      </c>
      <c r="I82" s="100">
        <f t="shared" si="22"/>
        <v>0.25509999999999999</v>
      </c>
      <c r="J82" s="6">
        <f>IFERROR(VLOOKUP(C82,'[23]SINAPI DEZEMBRO'!$A:$E,4,FALSE),IFERROR(VLOOKUP(C82,'[23]BANCO DE DADOS'!$A$3:$F$10542,5,FALSE),""))</f>
        <v>54.42</v>
      </c>
      <c r="K82" s="7">
        <f t="shared" si="23"/>
        <v>68.3</v>
      </c>
      <c r="L82" s="100">
        <f t="shared" si="24"/>
        <v>0</v>
      </c>
      <c r="M82" s="128"/>
      <c r="N82" s="7">
        <f t="shared" si="25"/>
        <v>0</v>
      </c>
      <c r="O82" s="7">
        <f t="shared" si="26"/>
        <v>82512.539999999994</v>
      </c>
      <c r="P82" s="7">
        <f t="shared" si="27"/>
        <v>0</v>
      </c>
      <c r="Q82" s="20" t="e">
        <f t="shared" si="28"/>
        <v>#DIV/0!</v>
      </c>
      <c r="V82" s="101"/>
    </row>
    <row r="83" spans="1:22" x14ac:dyDescent="0.25">
      <c r="A83" s="49" t="s">
        <v>125</v>
      </c>
      <c r="B83" s="95" t="str">
        <f>IFERROR(VLOOKUP(C83,'[23]SINAPI DEZEMBRO'!$A:$F,6,FALSE),IFERROR(VLOOKUP(C83,'[23]BANCO DE DADOS'!$A$3:$F$10542,2,FALSE),""))</f>
        <v>SINAPI DEZEMBRO 2025</v>
      </c>
      <c r="C83" s="96">
        <v>102498</v>
      </c>
      <c r="D83" s="97"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8">
        <f>VLOOKUP(A83,'[23]MEMÓRIA LOTE 5 AGRESTE MER'!$1:$1048576,6,FALSE)</f>
        <v>12080.93</v>
      </c>
      <c r="H83" s="99">
        <v>1</v>
      </c>
      <c r="I83" s="100">
        <f t="shared" si="22"/>
        <v>0.25509999999999999</v>
      </c>
      <c r="J83" s="6">
        <f>IFERROR(VLOOKUP(C83,'[23]SINAPI DEZEMBRO'!$A:$E,4,FALSE),IFERROR(VLOOKUP(C83,'[23]BANCO DE DADOS'!$A$3:$F$10542,5,FALSE),""))</f>
        <v>1.72</v>
      </c>
      <c r="K83" s="7">
        <f t="shared" si="23"/>
        <v>2.15</v>
      </c>
      <c r="L83" s="100">
        <f t="shared" si="24"/>
        <v>0</v>
      </c>
      <c r="M83" s="128"/>
      <c r="N83" s="7">
        <f t="shared" si="25"/>
        <v>0</v>
      </c>
      <c r="O83" s="7">
        <f t="shared" si="26"/>
        <v>25973.99</v>
      </c>
      <c r="P83" s="7">
        <f t="shared" si="27"/>
        <v>0</v>
      </c>
      <c r="Q83" s="20" t="e">
        <f t="shared" si="28"/>
        <v>#DIV/0!</v>
      </c>
      <c r="V83" s="101"/>
    </row>
    <row r="84" spans="1:22" x14ac:dyDescent="0.25">
      <c r="A84" s="49" t="s">
        <v>126</v>
      </c>
      <c r="B84" s="95" t="str">
        <f>IFERROR(VLOOKUP(C84,'[23]SINAPI DEZEMBRO'!$A:$F,6,FALSE),IFERROR(VLOOKUP(C84,'[23]BANCO DE DADOS'!$A$3:$F$10542,2,FALSE),""))</f>
        <v>SICRO OUTUBRO / 2025</v>
      </c>
      <c r="C84" s="96">
        <v>4915708</v>
      </c>
      <c r="D84" s="97"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8">
        <f>VLOOKUP(A84,'[23]MEMÓRIA LOTE 5 AGRESTE MER'!$1:$1048576,6,FALSE)</f>
        <v>24161.86</v>
      </c>
      <c r="H84" s="99">
        <v>1</v>
      </c>
      <c r="I84" s="100">
        <f t="shared" si="22"/>
        <v>0.25509999999999999</v>
      </c>
      <c r="J84" s="6">
        <f>IFERROR(VLOOKUP(C84,'[23]SINAPI DEZEMBRO'!$A:$E,4,FALSE),IFERROR(VLOOKUP(C84,'[23]BANCO DE DADOS'!$A$3:$F$10542,5,FALSE),""))</f>
        <v>0.73</v>
      </c>
      <c r="K84" s="7">
        <f t="shared" si="23"/>
        <v>0.91</v>
      </c>
      <c r="L84" s="100">
        <f t="shared" si="24"/>
        <v>0</v>
      </c>
      <c r="M84" s="128"/>
      <c r="N84" s="7">
        <f t="shared" si="25"/>
        <v>0</v>
      </c>
      <c r="O84" s="7">
        <f t="shared" si="26"/>
        <v>21987.29</v>
      </c>
      <c r="P84" s="7">
        <f t="shared" si="27"/>
        <v>0</v>
      </c>
      <c r="Q84" s="20" t="e">
        <f t="shared" si="28"/>
        <v>#DIV/0!</v>
      </c>
      <c r="V84" s="101"/>
    </row>
    <row r="85" spans="1:22" ht="33" x14ac:dyDescent="0.25">
      <c r="A85" s="49" t="s">
        <v>127</v>
      </c>
      <c r="B85" s="95" t="str">
        <f>IFERROR(VLOOKUP(C85,'[23]SINAPI DEZEMBRO'!$A:$F,6,FALSE),IFERROR(VLOOKUP(C85,'[23]BANCO DE DADOS'!$A$3:$F$10542,2,FALSE),""))</f>
        <v>SINAPI-I DEZEMBRO 2025</v>
      </c>
      <c r="C85" s="96">
        <v>7761</v>
      </c>
      <c r="D85" s="97"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8">
        <f>VLOOKUP(A85,'[23]MEMÓRIA LOTE 5 AGRESTE MER'!$1:$1048576,6,FALSE)</f>
        <v>302.02</v>
      </c>
      <c r="H85" s="99">
        <v>5</v>
      </c>
      <c r="I85" s="100">
        <f t="shared" si="22"/>
        <v>0.184</v>
      </c>
      <c r="J85" s="6">
        <f>IFERROR(VLOOKUP(C85,'[23]SINAPI DEZEMBRO'!$A:$E,4,FALSE),IFERROR(VLOOKUP(C85,'[23]BANCO DE DADOS'!$A$3:$F$10542,5,FALSE),""))</f>
        <v>102.68</v>
      </c>
      <c r="K85" s="7">
        <f t="shared" si="23"/>
        <v>121.57</v>
      </c>
      <c r="L85" s="100">
        <f t="shared" si="24"/>
        <v>0</v>
      </c>
      <c r="M85" s="128"/>
      <c r="N85" s="7">
        <f t="shared" si="25"/>
        <v>0</v>
      </c>
      <c r="O85" s="7">
        <f t="shared" si="26"/>
        <v>36716.57</v>
      </c>
      <c r="P85" s="7">
        <f t="shared" si="27"/>
        <v>0</v>
      </c>
      <c r="Q85" s="20" t="e">
        <f t="shared" si="28"/>
        <v>#DIV/0!</v>
      </c>
      <c r="V85" s="101"/>
    </row>
    <row r="86" spans="1:22" ht="49.5" x14ac:dyDescent="0.25">
      <c r="A86" s="49" t="s">
        <v>128</v>
      </c>
      <c r="B86" s="95" t="str">
        <f>IFERROR(VLOOKUP(C86,'[23]SINAPI DEZEMBRO'!$A:$F,6,FALSE),IFERROR(VLOOKUP(C86,'[23]BANCO DE DADOS'!$A$3:$F$10542,2,FALSE),""))</f>
        <v>SINAPI DEZEMBRO 2025</v>
      </c>
      <c r="C86" s="96">
        <v>92809</v>
      </c>
      <c r="D86" s="97"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8">
        <f>VLOOKUP(A86,'[23]MEMÓRIA LOTE 5 AGRESTE MER'!$1:$1048576,6,FALSE)</f>
        <v>302.02</v>
      </c>
      <c r="H86" s="99">
        <v>1</v>
      </c>
      <c r="I86" s="100">
        <f t="shared" si="22"/>
        <v>0.25509999999999999</v>
      </c>
      <c r="J86" s="6">
        <f>IFERROR(VLOOKUP(C86,'[23]SINAPI DEZEMBRO'!$A:$E,4,FALSE),IFERROR(VLOOKUP(C86,'[23]BANCO DE DADOS'!$A$3:$F$10542,5,FALSE),""))</f>
        <v>32.57</v>
      </c>
      <c r="K86" s="7">
        <f t="shared" si="23"/>
        <v>40.869999999999997</v>
      </c>
      <c r="L86" s="100">
        <f t="shared" si="24"/>
        <v>0</v>
      </c>
      <c r="M86" s="128"/>
      <c r="N86" s="7">
        <f t="shared" si="25"/>
        <v>0</v>
      </c>
      <c r="O86" s="7">
        <f t="shared" si="26"/>
        <v>12343.55</v>
      </c>
      <c r="P86" s="7">
        <f t="shared" si="27"/>
        <v>0</v>
      </c>
      <c r="Q86" s="20" t="e">
        <f t="shared" si="28"/>
        <v>#DIV/0!</v>
      </c>
      <c r="V86" s="101"/>
    </row>
    <row r="87" spans="1:22" ht="33" x14ac:dyDescent="0.25">
      <c r="A87" s="49" t="s">
        <v>129</v>
      </c>
      <c r="B87" s="95" t="str">
        <f>IFERROR(VLOOKUP(C87,'[23]SINAPI DEZEMBRO'!$A:$F,6,FALSE),IFERROR(VLOOKUP(C87,'[23]BANCO DE DADOS'!$A$3:$F$10542,2,FALSE),""))</f>
        <v>SINAPI-I DEZEMBRO 2025</v>
      </c>
      <c r="C87" s="96">
        <v>7762</v>
      </c>
      <c r="D87" s="97"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8">
        <f>VLOOKUP(A87,'[23]MEMÓRIA LOTE 5 AGRESTE MER'!$1:$1048576,6,FALSE)</f>
        <v>302.02</v>
      </c>
      <c r="H87" s="99">
        <v>5</v>
      </c>
      <c r="I87" s="100">
        <f t="shared" si="22"/>
        <v>0.184</v>
      </c>
      <c r="J87" s="6">
        <f>IFERROR(VLOOKUP(C87,'[23]SINAPI DEZEMBRO'!$A:$E,4,FALSE),IFERROR(VLOOKUP(C87,'[23]BANCO DE DADOS'!$A$3:$F$10542,5,FALSE),""))</f>
        <v>163.11000000000001</v>
      </c>
      <c r="K87" s="7">
        <f t="shared" si="23"/>
        <v>193.12</v>
      </c>
      <c r="L87" s="100">
        <f t="shared" si="24"/>
        <v>0</v>
      </c>
      <c r="M87" s="128"/>
      <c r="N87" s="7">
        <f t="shared" si="25"/>
        <v>0</v>
      </c>
      <c r="O87" s="7">
        <f t="shared" si="26"/>
        <v>58326.1</v>
      </c>
      <c r="P87" s="7">
        <f t="shared" si="27"/>
        <v>0</v>
      </c>
      <c r="Q87" s="20" t="e">
        <f t="shared" si="28"/>
        <v>#DIV/0!</v>
      </c>
      <c r="V87" s="101"/>
    </row>
    <row r="88" spans="1:22" ht="49.5" x14ac:dyDescent="0.25">
      <c r="A88" s="49" t="s">
        <v>130</v>
      </c>
      <c r="B88" s="95" t="str">
        <f>IFERROR(VLOOKUP(C88,'[23]SINAPI DEZEMBRO'!$A:$F,6,FALSE),IFERROR(VLOOKUP(C88,'[23]BANCO DE DADOS'!$A$3:$F$10542,2,FALSE),""))</f>
        <v>SINAPI DEZEMBRO 2025</v>
      </c>
      <c r="C88" s="96">
        <v>92811</v>
      </c>
      <c r="D88" s="97"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8">
        <f>VLOOKUP(A88,'[23]MEMÓRIA LOTE 5 AGRESTE MER'!$1:$1048576,6,FALSE)</f>
        <v>302.02</v>
      </c>
      <c r="H88" s="99">
        <v>1</v>
      </c>
      <c r="I88" s="100">
        <f t="shared" si="22"/>
        <v>0.25509999999999999</v>
      </c>
      <c r="J88" s="6">
        <f>IFERROR(VLOOKUP(C88,'[23]SINAPI DEZEMBRO'!$A:$E,4,FALSE),IFERROR(VLOOKUP(C88,'[23]BANCO DE DADOS'!$A$3:$F$10542,5,FALSE),""))</f>
        <v>51.98</v>
      </c>
      <c r="K88" s="7">
        <f t="shared" si="23"/>
        <v>65.239999999999995</v>
      </c>
      <c r="L88" s="100">
        <f t="shared" si="24"/>
        <v>0</v>
      </c>
      <c r="M88" s="128"/>
      <c r="N88" s="7">
        <f t="shared" si="25"/>
        <v>0</v>
      </c>
      <c r="O88" s="7">
        <f t="shared" si="26"/>
        <v>19703.78</v>
      </c>
      <c r="P88" s="7">
        <f t="shared" si="27"/>
        <v>0</v>
      </c>
      <c r="Q88" s="20" t="e">
        <f t="shared" si="28"/>
        <v>#DIV/0!</v>
      </c>
      <c r="V88" s="101"/>
    </row>
    <row r="89" spans="1:22" ht="33" x14ac:dyDescent="0.25">
      <c r="A89" s="49" t="s">
        <v>131</v>
      </c>
      <c r="B89" s="95" t="str">
        <f>IFERROR(VLOOKUP(C89,'[23]SINAPI DEZEMBRO'!$A:$F,6,FALSE),IFERROR(VLOOKUP(C89,'[23]BANCO DE DADOS'!$A$3:$F$10542,2,FALSE),""))</f>
        <v>SINAPI-I DEZEMBRO 2025</v>
      </c>
      <c r="C89" s="96">
        <v>12572</v>
      </c>
      <c r="D89" s="97"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8">
        <f>VLOOKUP(A89,'[23]MEMÓRIA LOTE 5 AGRESTE MER'!$1:$1048576,6,FALSE)</f>
        <v>302.02</v>
      </c>
      <c r="H89" s="99">
        <v>5</v>
      </c>
      <c r="I89" s="100">
        <f t="shared" si="22"/>
        <v>0.184</v>
      </c>
      <c r="J89" s="6">
        <f>IFERROR(VLOOKUP(C89,'[23]SINAPI DEZEMBRO'!$A:$E,4,FALSE),IFERROR(VLOOKUP(C89,'[23]BANCO DE DADOS'!$A$3:$F$10542,5,FALSE),""))</f>
        <v>513.44000000000005</v>
      </c>
      <c r="K89" s="7">
        <f t="shared" si="23"/>
        <v>607.91</v>
      </c>
      <c r="L89" s="100">
        <f t="shared" si="24"/>
        <v>0</v>
      </c>
      <c r="M89" s="128"/>
      <c r="N89" s="7">
        <f t="shared" si="25"/>
        <v>0</v>
      </c>
      <c r="O89" s="7">
        <f t="shared" si="26"/>
        <v>183600.97</v>
      </c>
      <c r="P89" s="7">
        <f t="shared" si="27"/>
        <v>0</v>
      </c>
      <c r="Q89" s="20" t="e">
        <f t="shared" si="28"/>
        <v>#DIV/0!</v>
      </c>
      <c r="V89" s="101"/>
    </row>
    <row r="90" spans="1:22" ht="49.5" x14ac:dyDescent="0.25">
      <c r="A90" s="49" t="s">
        <v>132</v>
      </c>
      <c r="B90" s="95" t="str">
        <f>IFERROR(VLOOKUP(C90,'[23]SINAPI DEZEMBRO'!$A:$F,6,FALSE),IFERROR(VLOOKUP(C90,'[23]BANCO DE DADOS'!$A$3:$F$10542,2,FALSE),""))</f>
        <v>SINAPI DEZEMBRO 2025</v>
      </c>
      <c r="C90" s="96">
        <v>92815</v>
      </c>
      <c r="D90" s="97"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8">
        <f>VLOOKUP(A90,'[23]MEMÓRIA LOTE 5 AGRESTE MER'!$1:$1048576,6,FALSE)</f>
        <v>302.02</v>
      </c>
      <c r="H90" s="99">
        <v>1</v>
      </c>
      <c r="I90" s="100">
        <f t="shared" si="22"/>
        <v>0.25509999999999999</v>
      </c>
      <c r="J90" s="6">
        <f>IFERROR(VLOOKUP(C90,'[23]SINAPI DEZEMBRO'!$A:$E,4,FALSE),IFERROR(VLOOKUP(C90,'[23]BANCO DE DADOS'!$A$3:$F$10542,5,FALSE),""))</f>
        <v>94.15</v>
      </c>
      <c r="K90" s="7">
        <f t="shared" si="23"/>
        <v>118.16</v>
      </c>
      <c r="L90" s="100">
        <f t="shared" si="24"/>
        <v>0</v>
      </c>
      <c r="M90" s="128"/>
      <c r="N90" s="7">
        <f t="shared" si="25"/>
        <v>0</v>
      </c>
      <c r="O90" s="7">
        <f t="shared" si="26"/>
        <v>35686.68</v>
      </c>
      <c r="P90" s="7">
        <f t="shared" si="27"/>
        <v>0</v>
      </c>
      <c r="Q90" s="20" t="e">
        <f t="shared" si="28"/>
        <v>#DIV/0!</v>
      </c>
      <c r="V90" s="101"/>
    </row>
    <row r="91" spans="1:22" ht="66" x14ac:dyDescent="0.25">
      <c r="A91" s="49" t="s">
        <v>133</v>
      </c>
      <c r="B91" s="95" t="str">
        <f>IFERROR(VLOOKUP(C91,'[23]SINAPI DEZEMBRO'!$A:$F,6,FALSE),IFERROR(VLOOKUP(C91,'[23]BANCO DE DADOS'!$A$3:$F$10542,2,FALSE),""))</f>
        <v>SINAPI DEZEMBRO 2025</v>
      </c>
      <c r="C91" s="96">
        <v>102329</v>
      </c>
      <c r="D91" s="97"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8">
        <f>VLOOKUP(A91,'[23]MEMÓRIA LOTE 5 AGRESTE MER'!$1:$1048576,6,FALSE)</f>
        <v>815.44</v>
      </c>
      <c r="H91" s="99">
        <v>1</v>
      </c>
      <c r="I91" s="100">
        <f t="shared" si="22"/>
        <v>0.25509999999999999</v>
      </c>
      <c r="J91" s="6">
        <f>IFERROR(VLOOKUP(C91,'[23]SINAPI DEZEMBRO'!$A:$E,4,FALSE),IFERROR(VLOOKUP(C91,'[23]BANCO DE DADOS'!$A$3:$F$10542,5,FALSE),""))</f>
        <v>8.92</v>
      </c>
      <c r="K91" s="7">
        <f t="shared" si="23"/>
        <v>11.19</v>
      </c>
      <c r="L91" s="100">
        <f t="shared" si="24"/>
        <v>0</v>
      </c>
      <c r="M91" s="128"/>
      <c r="N91" s="7">
        <f t="shared" si="25"/>
        <v>0</v>
      </c>
      <c r="O91" s="7">
        <f t="shared" si="26"/>
        <v>9124.77</v>
      </c>
      <c r="P91" s="7">
        <f t="shared" si="27"/>
        <v>0</v>
      </c>
      <c r="Q91" s="20" t="e">
        <f t="shared" si="28"/>
        <v>#DIV/0!</v>
      </c>
      <c r="V91" s="101"/>
    </row>
    <row r="92" spans="1:22" x14ac:dyDescent="0.25">
      <c r="A92" s="49" t="s">
        <v>134</v>
      </c>
      <c r="B92" s="95" t="str">
        <f>IFERROR(VLOOKUP(C92,'[23]SINAPI DEZEMBRO'!$A:$F,6,FALSE),IFERROR(VLOOKUP(C92,'[23]BANCO DE DADOS'!$A$3:$F$10542,2,FALSE),""))</f>
        <v>SINAPI DEZEMBRO 2025</v>
      </c>
      <c r="C92" s="96">
        <v>94342</v>
      </c>
      <c r="D92" s="97"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8">
        <f>VLOOKUP(A92,'[23]MEMÓRIA LOTE 5 AGRESTE MER'!$1:$1048576,6,FALSE)</f>
        <v>453.03</v>
      </c>
      <c r="H92" s="99">
        <v>1</v>
      </c>
      <c r="I92" s="100">
        <f t="shared" si="22"/>
        <v>0.25509999999999999</v>
      </c>
      <c r="J92" s="6">
        <f>IFERROR(VLOOKUP(C92,'[23]SINAPI DEZEMBRO'!$A:$E,4,FALSE),IFERROR(VLOOKUP(C92,'[23]BANCO DE DADOS'!$A$3:$F$10542,5,FALSE),""))</f>
        <v>126.29</v>
      </c>
      <c r="K92" s="7">
        <f t="shared" si="23"/>
        <v>158.5</v>
      </c>
      <c r="L92" s="100">
        <f t="shared" si="24"/>
        <v>0</v>
      </c>
      <c r="M92" s="128"/>
      <c r="N92" s="7">
        <f t="shared" si="25"/>
        <v>0</v>
      </c>
      <c r="O92" s="7">
        <f t="shared" si="26"/>
        <v>71805.25</v>
      </c>
      <c r="P92" s="7">
        <f t="shared" si="27"/>
        <v>0</v>
      </c>
      <c r="Q92" s="20" t="e">
        <f t="shared" si="28"/>
        <v>#DIV/0!</v>
      </c>
      <c r="V92" s="101"/>
    </row>
    <row r="93" spans="1:22" ht="49.5" x14ac:dyDescent="0.25">
      <c r="A93" s="49" t="s">
        <v>135</v>
      </c>
      <c r="B93" s="95" t="str">
        <f>IFERROR(VLOOKUP(C93,'[23]SINAPI DEZEMBRO'!$A:$F,6,FALSE),IFERROR(VLOOKUP(C93,'[23]BANCO DE DADOS'!$A$3:$F$10542,2,FALSE),""))</f>
        <v>SINAPI DEZEMBRO 2025</v>
      </c>
      <c r="C93" s="96">
        <v>100975</v>
      </c>
      <c r="D93" s="97"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8">
        <f>VLOOKUP(A93,'[23]MEMÓRIA LOTE 5 AGRESTE MER'!$1:$1048576,6,FALSE)</f>
        <v>1019.3</v>
      </c>
      <c r="H93" s="99">
        <v>1</v>
      </c>
      <c r="I93" s="100">
        <f t="shared" si="22"/>
        <v>0.25509999999999999</v>
      </c>
      <c r="J93" s="6">
        <f>IFERROR(VLOOKUP(C93,'[23]SINAPI DEZEMBRO'!$A:$E,4,FALSE),IFERROR(VLOOKUP(C93,'[23]BANCO DE DADOS'!$A$3:$F$10542,5,FALSE),""))</f>
        <v>8.4700000000000006</v>
      </c>
      <c r="K93" s="7">
        <f t="shared" si="23"/>
        <v>10.63</v>
      </c>
      <c r="L93" s="100">
        <f t="shared" si="24"/>
        <v>0</v>
      </c>
      <c r="M93" s="128"/>
      <c r="N93" s="7">
        <f t="shared" si="25"/>
        <v>0</v>
      </c>
      <c r="O93" s="7">
        <f t="shared" si="26"/>
        <v>10835.15</v>
      </c>
      <c r="P93" s="7">
        <f t="shared" si="27"/>
        <v>0</v>
      </c>
      <c r="Q93" s="20" t="e">
        <f t="shared" si="28"/>
        <v>#DIV/0!</v>
      </c>
      <c r="R93" s="20"/>
      <c r="V93" s="101"/>
    </row>
    <row r="94" spans="1:22" ht="33" x14ac:dyDescent="0.25">
      <c r="A94" s="49" t="s">
        <v>136</v>
      </c>
      <c r="B94" s="95" t="str">
        <f>IFERROR(VLOOKUP(C94,'[23]SINAPI DEZEMBRO'!$A:$F,6,FALSE),IFERROR(VLOOKUP(C94,'[23]BANCO DE DADOS'!$A$3:$F$10542,2,FALSE),""))</f>
        <v>SINAPI DEZEMBRO 2025</v>
      </c>
      <c r="C94" s="96">
        <v>95876</v>
      </c>
      <c r="D94" s="97"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8">
        <f>VLOOKUP(A94,'[23]MEMÓRIA LOTE 5 AGRESTE MER'!$1:$1048576,6,FALSE)</f>
        <v>15289.5</v>
      </c>
      <c r="H94" s="99">
        <v>1</v>
      </c>
      <c r="I94" s="100">
        <f t="shared" si="22"/>
        <v>0.25509999999999999</v>
      </c>
      <c r="J94" s="6">
        <f>IFERROR(VLOOKUP(C94,'[23]SINAPI DEZEMBRO'!$A:$E,4,FALSE),IFERROR(VLOOKUP(C94,'[23]BANCO DE DADOS'!$A$3:$F$10542,5,FALSE),""))</f>
        <v>2.16</v>
      </c>
      <c r="K94" s="7">
        <f t="shared" si="23"/>
        <v>2.71</v>
      </c>
      <c r="L94" s="100">
        <f t="shared" si="24"/>
        <v>0</v>
      </c>
      <c r="M94" s="128"/>
      <c r="N94" s="7">
        <f t="shared" si="25"/>
        <v>0</v>
      </c>
      <c r="O94" s="7">
        <f t="shared" si="26"/>
        <v>41434.54</v>
      </c>
      <c r="P94" s="7">
        <f t="shared" si="27"/>
        <v>0</v>
      </c>
      <c r="Q94" s="20" t="e">
        <f t="shared" si="28"/>
        <v>#DIV/0!</v>
      </c>
      <c r="R94" s="20"/>
      <c r="V94" s="101"/>
    </row>
    <row r="95" spans="1:22" ht="49.5" x14ac:dyDescent="0.25">
      <c r="A95" s="49" t="s">
        <v>137</v>
      </c>
      <c r="B95" s="95" t="str">
        <f>IFERROR(VLOOKUP(C95,'[23]SINAPI DEZEMBRO'!$A:$F,6,FALSE),IFERROR(VLOOKUP(C95,'[23]BANCO DE DADOS'!$A$3:$F$10542,2,FALSE),""))</f>
        <v>SINAPI DEZEMBRO 2025</v>
      </c>
      <c r="C95" s="96">
        <v>97951</v>
      </c>
      <c r="D95" s="97"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8">
        <f>VLOOKUP(A95,'[23]MEMÓRIA LOTE 5 AGRESTE MER'!$1:$1048576,6,FALSE)</f>
        <v>60</v>
      </c>
      <c r="H95" s="99">
        <v>1</v>
      </c>
      <c r="I95" s="100">
        <f t="shared" si="22"/>
        <v>0.25509999999999999</v>
      </c>
      <c r="J95" s="6">
        <f>IFERROR(VLOOKUP(C95,'[23]SINAPI DEZEMBRO'!$A:$E,4,FALSE),IFERROR(VLOOKUP(C95,'[23]BANCO DE DADOS'!$A$3:$F$10542,5,FALSE),""))</f>
        <v>2721.37</v>
      </c>
      <c r="K95" s="7">
        <f t="shared" si="23"/>
        <v>3415.59</v>
      </c>
      <c r="L95" s="100">
        <f t="shared" si="24"/>
        <v>0</v>
      </c>
      <c r="M95" s="128"/>
      <c r="N95" s="7">
        <f t="shared" si="25"/>
        <v>0</v>
      </c>
      <c r="O95" s="7">
        <f t="shared" si="26"/>
        <v>204935.4</v>
      </c>
      <c r="P95" s="7">
        <f t="shared" si="27"/>
        <v>0</v>
      </c>
      <c r="Q95" s="20" t="e">
        <f t="shared" si="28"/>
        <v>#DIV/0!</v>
      </c>
      <c r="V95" s="101"/>
    </row>
    <row r="96" spans="1:22" ht="33" x14ac:dyDescent="0.25">
      <c r="A96" s="49" t="s">
        <v>138</v>
      </c>
      <c r="B96" s="95" t="str">
        <f>IFERROR(VLOOKUP(C96,'[23]SINAPI DEZEMBRO'!$A:$F,6,FALSE),IFERROR(VLOOKUP(C96,'[23]BANCO DE DADOS'!$A$3:$F$10542,2,FALSE),""))</f>
        <v>SICRO OUTUBRO / 2025</v>
      </c>
      <c r="C96" s="96">
        <v>804121</v>
      </c>
      <c r="D96" s="97"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8">
        <f>VLOOKUP(A96,'[23]MEMÓRIA LOTE 5 AGRESTE MER'!$1:$1048576,6,FALSE)</f>
        <v>60</v>
      </c>
      <c r="H96" s="99">
        <v>1</v>
      </c>
      <c r="I96" s="100">
        <f t="shared" si="22"/>
        <v>0.25509999999999999</v>
      </c>
      <c r="J96" s="6">
        <f>IFERROR(VLOOKUP(C96,'[23]SINAPI DEZEMBRO'!$A:$E,4,FALSE),IFERROR(VLOOKUP(C96,'[23]BANCO DE DADOS'!$A$3:$F$10542,5,FALSE),""))</f>
        <v>1918.52</v>
      </c>
      <c r="K96" s="7">
        <f t="shared" si="23"/>
        <v>2407.9299999999998</v>
      </c>
      <c r="L96" s="100">
        <f t="shared" si="24"/>
        <v>0</v>
      </c>
      <c r="M96" s="128"/>
      <c r="N96" s="7">
        <f t="shared" si="25"/>
        <v>0</v>
      </c>
      <c r="O96" s="7">
        <f t="shared" si="26"/>
        <v>144475.79999999999</v>
      </c>
      <c r="P96" s="7">
        <f t="shared" si="27"/>
        <v>0</v>
      </c>
      <c r="Q96" s="20" t="e">
        <f t="shared" si="28"/>
        <v>#DIV/0!</v>
      </c>
      <c r="V96" s="101"/>
    </row>
    <row r="97" spans="1:22" ht="33" x14ac:dyDescent="0.25">
      <c r="A97" s="49" t="s">
        <v>139</v>
      </c>
      <c r="B97" s="95" t="str">
        <f>IFERROR(VLOOKUP(C97,'[23]SINAPI DEZEMBRO'!$A:$F,6,FALSE),IFERROR(VLOOKUP(C97,'[23]BANCO DE DADOS'!$A$3:$F$10542,2,FALSE),""))</f>
        <v>ORSE NOVEMBRO / 2025</v>
      </c>
      <c r="C97" s="96">
        <v>10224</v>
      </c>
      <c r="D97" s="97"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8">
        <f>VLOOKUP(A97,'[23]MEMÓRIA LOTE 5 AGRESTE MER'!$1:$1048576,6,FALSE)</f>
        <v>302.02</v>
      </c>
      <c r="H97" s="99">
        <v>1</v>
      </c>
      <c r="I97" s="100">
        <f t="shared" si="22"/>
        <v>0.25509999999999999</v>
      </c>
      <c r="J97" s="6">
        <f>IFERROR(VLOOKUP(C97,'[23]SINAPI DEZEMBRO'!$A:$E,4,FALSE),IFERROR(VLOOKUP(C97,'[23]BANCO DE DADOS'!$A$3:$F$10542,5,FALSE),""))</f>
        <v>518.71</v>
      </c>
      <c r="K97" s="7">
        <f t="shared" si="23"/>
        <v>651.03</v>
      </c>
      <c r="L97" s="100">
        <f t="shared" si="24"/>
        <v>0</v>
      </c>
      <c r="M97" s="128"/>
      <c r="N97" s="7">
        <f t="shared" si="25"/>
        <v>0</v>
      </c>
      <c r="O97" s="7">
        <f t="shared" si="26"/>
        <v>196624.08</v>
      </c>
      <c r="P97" s="7">
        <f t="shared" si="27"/>
        <v>0</v>
      </c>
      <c r="Q97" s="20" t="e">
        <f t="shared" si="28"/>
        <v>#DIV/0!</v>
      </c>
      <c r="V97" s="101"/>
    </row>
    <row r="98" spans="1:22" ht="33" x14ac:dyDescent="0.25">
      <c r="A98" s="49" t="s">
        <v>140</v>
      </c>
      <c r="B98" s="95" t="str">
        <f>IFERROR(VLOOKUP(C98,'[23]SINAPI DEZEMBRO'!$A:$F,6,FALSE),IFERROR(VLOOKUP(C98,'[23]BANCO DE DADOS'!$A$3:$F$10542,2,FALSE),""))</f>
        <v>SINAPI DEZEMBRO 2025</v>
      </c>
      <c r="C98" s="96">
        <v>89512</v>
      </c>
      <c r="D98" s="97"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8">
        <f>VLOOKUP(A98,'[23]MEMÓRIA LOTE 5 AGRESTE MER'!$1:$1048576,6,FALSE)</f>
        <v>604.04</v>
      </c>
      <c r="H98" s="99">
        <v>1</v>
      </c>
      <c r="I98" s="100">
        <f t="shared" si="22"/>
        <v>0.25509999999999999</v>
      </c>
      <c r="J98" s="6">
        <f>IFERROR(VLOOKUP(C98,'[23]SINAPI DEZEMBRO'!$A:$E,4,FALSE),IFERROR(VLOOKUP(C98,'[23]BANCO DE DADOS'!$A$3:$F$10542,5,FALSE),""))</f>
        <v>44.07</v>
      </c>
      <c r="K98" s="7">
        <f t="shared" si="23"/>
        <v>55.31</v>
      </c>
      <c r="L98" s="100">
        <f t="shared" si="24"/>
        <v>0</v>
      </c>
      <c r="M98" s="128"/>
      <c r="N98" s="7">
        <f t="shared" si="25"/>
        <v>0</v>
      </c>
      <c r="O98" s="7">
        <f t="shared" si="26"/>
        <v>33409.449999999997</v>
      </c>
      <c r="P98" s="7">
        <f t="shared" si="27"/>
        <v>0</v>
      </c>
      <c r="Q98" s="20" t="e">
        <f t="shared" si="28"/>
        <v>#DIV/0!</v>
      </c>
      <c r="V98" s="101"/>
    </row>
    <row r="99" spans="1:22" ht="33" x14ac:dyDescent="0.25">
      <c r="A99" s="49" t="s">
        <v>141</v>
      </c>
      <c r="B99" s="95" t="str">
        <f>IFERROR(VLOOKUP(C99,'[23]SINAPI DEZEMBRO'!$A:$F,6,FALSE),IFERROR(VLOOKUP(C99,'[23]BANCO DE DADOS'!$A$3:$F$10542,2,FALSE),""))</f>
        <v>SINAPI DEZEMBRO 2025</v>
      </c>
      <c r="C99" s="96">
        <v>104166</v>
      </c>
      <c r="D99" s="97"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8">
        <f>VLOOKUP(A99,'[23]MEMÓRIA LOTE 5 AGRESTE MER'!$1:$1048576,6,FALSE)</f>
        <v>362.42</v>
      </c>
      <c r="H99" s="99">
        <v>1</v>
      </c>
      <c r="I99" s="100">
        <f t="shared" si="22"/>
        <v>0.25509999999999999</v>
      </c>
      <c r="J99" s="6">
        <f>IFERROR(VLOOKUP(C99,'[23]SINAPI DEZEMBRO'!$A:$E,4,FALSE),IFERROR(VLOOKUP(C99,'[23]BANCO DE DADOS'!$A$3:$F$10542,5,FALSE),""))</f>
        <v>63.63</v>
      </c>
      <c r="K99" s="7">
        <f t="shared" si="23"/>
        <v>79.86</v>
      </c>
      <c r="L99" s="100">
        <f t="shared" si="24"/>
        <v>0</v>
      </c>
      <c r="M99" s="128"/>
      <c r="N99" s="7">
        <f t="shared" si="25"/>
        <v>0</v>
      </c>
      <c r="O99" s="7">
        <f t="shared" si="26"/>
        <v>28942.86</v>
      </c>
      <c r="P99" s="7">
        <f t="shared" si="27"/>
        <v>0</v>
      </c>
      <c r="Q99" s="20" t="e">
        <f t="shared" si="28"/>
        <v>#DIV/0!</v>
      </c>
      <c r="V99" s="101"/>
    </row>
    <row r="100" spans="1:22" ht="49.5" x14ac:dyDescent="0.25">
      <c r="A100" s="49" t="s">
        <v>142</v>
      </c>
      <c r="B100" s="95" t="str">
        <f>IFERROR(VLOOKUP(C100,'[23]SINAPI DEZEMBRO'!$A:$F,6,FALSE),IFERROR(VLOOKUP(C100,'[23]BANCO DE DADOS'!$A$3:$F$10542,2,FALSE),""))</f>
        <v>SINAPI DEZEMBRO 2025</v>
      </c>
      <c r="C100" s="96">
        <v>99251</v>
      </c>
      <c r="D100" s="97"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8">
        <f>VLOOKUP(A100,'[23]MEMÓRIA LOTE 5 AGRESTE MER'!$1:$1048576,6,FALSE)</f>
        <v>161</v>
      </c>
      <c r="H100" s="99">
        <v>1</v>
      </c>
      <c r="I100" s="100">
        <f t="shared" si="22"/>
        <v>0.25509999999999999</v>
      </c>
      <c r="J100" s="6">
        <f>IFERROR(VLOOKUP(C100,'[23]SINAPI DEZEMBRO'!$A:$E,4,FALSE),IFERROR(VLOOKUP(C100,'[23]BANCO DE DADOS'!$A$3:$F$10542,5,FALSE),""))</f>
        <v>277.70999999999998</v>
      </c>
      <c r="K100" s="7">
        <f t="shared" si="23"/>
        <v>348.55</v>
      </c>
      <c r="L100" s="100">
        <f t="shared" si="24"/>
        <v>0</v>
      </c>
      <c r="M100" s="128"/>
      <c r="N100" s="7">
        <f t="shared" si="25"/>
        <v>0</v>
      </c>
      <c r="O100" s="7">
        <f t="shared" si="26"/>
        <v>56116.55</v>
      </c>
      <c r="P100" s="7">
        <f t="shared" si="27"/>
        <v>0</v>
      </c>
      <c r="Q100" s="20" t="e">
        <f t="shared" si="28"/>
        <v>#DIV/0!</v>
      </c>
      <c r="V100" s="101"/>
    </row>
    <row r="101" spans="1:22" x14ac:dyDescent="0.25">
      <c r="A101" s="89" t="s">
        <v>143</v>
      </c>
      <c r="B101" s="89"/>
      <c r="C101" s="90"/>
      <c r="D101" s="91"/>
      <c r="E101" s="3" t="s">
        <v>144</v>
      </c>
      <c r="F101" s="91"/>
      <c r="G101" s="92"/>
      <c r="H101" s="91"/>
      <c r="I101" s="91"/>
      <c r="J101" s="93"/>
      <c r="K101" s="91"/>
      <c r="L101" s="91"/>
      <c r="M101" s="127"/>
      <c r="N101" s="91"/>
      <c r="O101" s="94">
        <f>SUM(O102:O110)</f>
        <v>288213.09999999998</v>
      </c>
      <c r="P101" s="94">
        <f>SUM(P102:P110)</f>
        <v>0</v>
      </c>
      <c r="V101" s="101"/>
    </row>
    <row r="102" spans="1:22" ht="33" x14ac:dyDescent="0.25">
      <c r="A102" s="49" t="s">
        <v>145</v>
      </c>
      <c r="B102" s="95" t="str">
        <f>IFERROR(VLOOKUP(C102,'[23]SINAPI DEZEMBRO'!$A:$F,6,FALSE),IFERROR(VLOOKUP(C102,'[23]BANCO DE DADOS'!$A$3:$F$10542,2,FALSE),""))</f>
        <v>SICRO OUTUBRO / 2025</v>
      </c>
      <c r="C102" s="96">
        <v>5213444</v>
      </c>
      <c r="D102" s="97"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8">
        <f>VLOOKUP(A102,'[23]MEMÓRIA LOTE 5 AGRESTE MER'!$1:$1048576,6,FALSE)</f>
        <v>90</v>
      </c>
      <c r="H102" s="99">
        <v>1</v>
      </c>
      <c r="I102" s="100">
        <f t="shared" ref="I102:I110" si="29">IF($H102="","",IF($H102=1,$O$10,IF($H102=2,$O$11,IF($H102=3,$O$12,IF($H102=4,$O$13,IF($H102=5,$O$14,IF($H102=6,$O$15)))))))</f>
        <v>0.25509999999999999</v>
      </c>
      <c r="J102" s="6">
        <f>IFERROR(VLOOKUP(C102,'[23]SINAPI DEZEMBRO'!$A:$E,4,FALSE),IFERROR(VLOOKUP(C102,'[23]BANCO DE DADOS'!$A$3:$F$10542,5,FALSE),""))</f>
        <v>290.60000000000002</v>
      </c>
      <c r="K102" s="7">
        <f t="shared" ref="K102:K110" si="30">IF($G102="","",TRUNC((J102*I102)+J102,2))</f>
        <v>364.73</v>
      </c>
      <c r="L102" s="100">
        <f t="shared" ref="L102:L110" si="31">IF($H102="","",IF($H102=1,$P$10,IF($H102=2,$P$11,IF($H102=3,$P$12,IF($H102=4,$P$13,IF($H102=5,$P$14,IF($H102=6,$P$15)))))))</f>
        <v>0</v>
      </c>
      <c r="M102" s="128"/>
      <c r="N102" s="7">
        <f t="shared" ref="N102:N110" si="32">IF($G102="","",TRUNC((M102*L102)+M102,2))</f>
        <v>0</v>
      </c>
      <c r="O102" s="7">
        <f t="shared" ref="O102:O110" si="33">IF($G102="","",TRUNC(K102*G102,2))</f>
        <v>32825.699999999997</v>
      </c>
      <c r="P102" s="7">
        <f t="shared" ref="P102:P110" si="34">IF($G102="","",TRUNC(N102*G102,2))</f>
        <v>0</v>
      </c>
      <c r="Q102" s="20" t="e">
        <f>P102/$P$101</f>
        <v>#DIV/0!</v>
      </c>
      <c r="V102" s="101"/>
    </row>
    <row r="103" spans="1:22" ht="33" x14ac:dyDescent="0.25">
      <c r="A103" s="49" t="s">
        <v>146</v>
      </c>
      <c r="B103" s="95" t="str">
        <f>IFERROR(VLOOKUP(C103,'[23]SINAPI DEZEMBRO'!$A:$F,6,FALSE),IFERROR(VLOOKUP(C103,'[23]BANCO DE DADOS'!$A$3:$F$10542,2,FALSE),""))</f>
        <v>SICRO OUTUBRO / 2025</v>
      </c>
      <c r="C103" s="96">
        <v>5213855</v>
      </c>
      <c r="D103" s="97"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8">
        <f>VLOOKUP(A103,'[23]MEMÓRIA LOTE 5 AGRESTE MER'!$1:$1048576,6,FALSE)</f>
        <v>90</v>
      </c>
      <c r="H103" s="99">
        <v>1</v>
      </c>
      <c r="I103" s="100">
        <f t="shared" si="29"/>
        <v>0.25509999999999999</v>
      </c>
      <c r="J103" s="6">
        <f>IFERROR(VLOOKUP(C103,'[23]SINAPI DEZEMBRO'!$A:$E,4,FALSE),IFERROR(VLOOKUP(C103,'[23]BANCO DE DADOS'!$A$3:$F$10542,5,FALSE),""))</f>
        <v>435.57</v>
      </c>
      <c r="K103" s="7">
        <f t="shared" si="30"/>
        <v>546.67999999999995</v>
      </c>
      <c r="L103" s="100">
        <f t="shared" si="31"/>
        <v>0</v>
      </c>
      <c r="M103" s="128"/>
      <c r="N103" s="7">
        <f t="shared" si="32"/>
        <v>0</v>
      </c>
      <c r="O103" s="7">
        <f t="shared" si="33"/>
        <v>49201.2</v>
      </c>
      <c r="P103" s="7">
        <f t="shared" si="34"/>
        <v>0</v>
      </c>
      <c r="Q103" s="20" t="e">
        <f t="shared" ref="Q103:Q110" si="35">P103/$P$101</f>
        <v>#DIV/0!</v>
      </c>
      <c r="V103" s="101"/>
    </row>
    <row r="104" spans="1:22" ht="33" x14ac:dyDescent="0.25">
      <c r="A104" s="49" t="s">
        <v>147</v>
      </c>
      <c r="B104" s="95" t="str">
        <f>IFERROR(VLOOKUP(C104,'[23]SINAPI DEZEMBRO'!$A:$F,6,FALSE),IFERROR(VLOOKUP(C104,'[23]BANCO DE DADOS'!$A$3:$F$10542,2,FALSE),""))</f>
        <v>SICRO OUTUBRO / 2025</v>
      </c>
      <c r="C104" s="96">
        <v>5213464</v>
      </c>
      <c r="D104" s="97"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8">
        <f>VLOOKUP(A104,'[23]MEMÓRIA LOTE 5 AGRESTE MER'!$1:$1048576,6,FALSE)</f>
        <v>36</v>
      </c>
      <c r="H104" s="99">
        <v>1</v>
      </c>
      <c r="I104" s="100">
        <f t="shared" si="29"/>
        <v>0.25509999999999999</v>
      </c>
      <c r="J104" s="6">
        <f>IFERROR(VLOOKUP(C104,'[23]SINAPI DEZEMBRO'!$A:$E,4,FALSE),IFERROR(VLOOKUP(C104,'[23]BANCO DE DADOS'!$A$3:$F$10542,5,FALSE),""))</f>
        <v>290.57</v>
      </c>
      <c r="K104" s="7">
        <f t="shared" si="30"/>
        <v>364.69</v>
      </c>
      <c r="L104" s="100">
        <f t="shared" si="31"/>
        <v>0</v>
      </c>
      <c r="M104" s="128"/>
      <c r="N104" s="7">
        <f t="shared" si="32"/>
        <v>0</v>
      </c>
      <c r="O104" s="7">
        <f t="shared" si="33"/>
        <v>13128.84</v>
      </c>
      <c r="P104" s="7">
        <f t="shared" si="34"/>
        <v>0</v>
      </c>
      <c r="Q104" s="20" t="e">
        <f t="shared" si="35"/>
        <v>#DIV/0!</v>
      </c>
      <c r="V104" s="101"/>
    </row>
    <row r="105" spans="1:22" ht="49.5" x14ac:dyDescent="0.25">
      <c r="A105" s="49" t="s">
        <v>148</v>
      </c>
      <c r="B105" s="95" t="str">
        <f>IFERROR(VLOOKUP(C105,'[23]SINAPI DEZEMBRO'!$A:$F,6,FALSE),IFERROR(VLOOKUP(C105,'[23]BANCO DE DADOS'!$A$3:$F$10542,2,FALSE),""))</f>
        <v>SICRO OUTUBRO / 2025</v>
      </c>
      <c r="C105" s="96">
        <v>5213863</v>
      </c>
      <c r="D105" s="97"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8">
        <f>VLOOKUP(A105,'[23]MEMÓRIA LOTE 5 AGRESTE MER'!$1:$1048576,6,FALSE)</f>
        <v>126</v>
      </c>
      <c r="H105" s="99">
        <v>1</v>
      </c>
      <c r="I105" s="100">
        <f t="shared" si="29"/>
        <v>0.25509999999999999</v>
      </c>
      <c r="J105" s="6">
        <f>IFERROR(VLOOKUP(C105,'[23]SINAPI DEZEMBRO'!$A:$E,4,FALSE),IFERROR(VLOOKUP(C105,'[23]BANCO DE DADOS'!$A$3:$F$10542,5,FALSE),""))</f>
        <v>484.52</v>
      </c>
      <c r="K105" s="7">
        <f t="shared" si="30"/>
        <v>608.12</v>
      </c>
      <c r="L105" s="100">
        <f t="shared" si="31"/>
        <v>0</v>
      </c>
      <c r="M105" s="128"/>
      <c r="N105" s="7">
        <f t="shared" si="32"/>
        <v>0</v>
      </c>
      <c r="O105" s="7">
        <f t="shared" si="33"/>
        <v>76623.12</v>
      </c>
      <c r="P105" s="7">
        <f t="shared" si="34"/>
        <v>0</v>
      </c>
      <c r="Q105" s="20" t="e">
        <f t="shared" si="35"/>
        <v>#DIV/0!</v>
      </c>
      <c r="V105" s="101"/>
    </row>
    <row r="106" spans="1:22" ht="33" x14ac:dyDescent="0.25">
      <c r="A106" s="49" t="s">
        <v>149</v>
      </c>
      <c r="B106" s="95" t="str">
        <f>IFERROR(VLOOKUP(C106,'[23]SINAPI DEZEMBRO'!$A:$F,6,FALSE),IFERROR(VLOOKUP(C106,'[23]BANCO DE DADOS'!$A$3:$F$10542,2,FALSE),""))</f>
        <v>SICRO OUTUBRO / 2025</v>
      </c>
      <c r="C106" s="96">
        <v>5213440</v>
      </c>
      <c r="D106" s="97"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8">
        <f>VLOOKUP(A106,'[23]MEMÓRIA LOTE 5 AGRESTE MER'!$1:$1048576,6,FALSE)</f>
        <v>90</v>
      </c>
      <c r="H106" s="99">
        <v>1</v>
      </c>
      <c r="I106" s="100">
        <f t="shared" si="29"/>
        <v>0.25509999999999999</v>
      </c>
      <c r="J106" s="6">
        <f>IFERROR(VLOOKUP(C106,'[23]SINAPI DEZEMBRO'!$A:$E,4,FALSE),IFERROR(VLOOKUP(C106,'[23]BANCO DE DADOS'!$A$3:$F$10542,5,FALSE),""))</f>
        <v>290.52999999999997</v>
      </c>
      <c r="K106" s="7">
        <f t="shared" si="30"/>
        <v>364.64</v>
      </c>
      <c r="L106" s="100">
        <f t="shared" si="31"/>
        <v>0</v>
      </c>
      <c r="M106" s="128"/>
      <c r="N106" s="7">
        <f t="shared" si="32"/>
        <v>0</v>
      </c>
      <c r="O106" s="7">
        <f t="shared" si="33"/>
        <v>32817.599999999999</v>
      </c>
      <c r="P106" s="7">
        <f t="shared" si="34"/>
        <v>0</v>
      </c>
      <c r="Q106" s="20" t="e">
        <f t="shared" si="35"/>
        <v>#DIV/0!</v>
      </c>
      <c r="V106" s="101"/>
    </row>
    <row r="107" spans="1:22" ht="33" x14ac:dyDescent="0.25">
      <c r="A107" s="49" t="s">
        <v>150</v>
      </c>
      <c r="B107" s="95" t="str">
        <f>IFERROR(VLOOKUP(C107,'[23]SINAPI DEZEMBRO'!$A:$F,6,FALSE),IFERROR(VLOOKUP(C107,'[23]BANCO DE DADOS'!$A$3:$F$10542,2,FALSE),""))</f>
        <v>SICRO OUTUBRO / 2025</v>
      </c>
      <c r="C107" s="96">
        <v>5213448</v>
      </c>
      <c r="D107" s="97"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8">
        <f>VLOOKUP(A107,'[23]MEMÓRIA LOTE 5 AGRESTE MER'!$1:$1048576,6,FALSE)</f>
        <v>12</v>
      </c>
      <c r="H107" s="99">
        <v>1</v>
      </c>
      <c r="I107" s="100">
        <f t="shared" si="29"/>
        <v>0.25509999999999999</v>
      </c>
      <c r="J107" s="6">
        <f>IFERROR(VLOOKUP(C107,'[23]SINAPI DEZEMBRO'!$A:$E,4,FALSE),IFERROR(VLOOKUP(C107,'[23]BANCO DE DADOS'!$A$3:$F$10542,5,FALSE),""))</f>
        <v>199.32</v>
      </c>
      <c r="K107" s="7">
        <f t="shared" si="30"/>
        <v>250.16</v>
      </c>
      <c r="L107" s="100">
        <f t="shared" si="31"/>
        <v>0</v>
      </c>
      <c r="M107" s="128"/>
      <c r="N107" s="7">
        <f t="shared" si="32"/>
        <v>0</v>
      </c>
      <c r="O107" s="7">
        <f t="shared" si="33"/>
        <v>3001.92</v>
      </c>
      <c r="P107" s="7">
        <f t="shared" si="34"/>
        <v>0</v>
      </c>
      <c r="Q107" s="20" t="e">
        <f t="shared" si="35"/>
        <v>#DIV/0!</v>
      </c>
      <c r="V107" s="101"/>
    </row>
    <row r="108" spans="1:22" ht="33" x14ac:dyDescent="0.25">
      <c r="A108" s="49" t="s">
        <v>151</v>
      </c>
      <c r="B108" s="95" t="str">
        <f>IFERROR(VLOOKUP(C108,'[23]SINAPI DEZEMBRO'!$A:$F,6,FALSE),IFERROR(VLOOKUP(C108,'[23]BANCO DE DADOS'!$A$3:$F$10542,2,FALSE),""))</f>
        <v>SICRO OUTUBRO / 2025</v>
      </c>
      <c r="C108" s="96">
        <v>5213859</v>
      </c>
      <c r="D108" s="97"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8">
        <f>VLOOKUP(A108,'[23]MEMÓRIA LOTE 5 AGRESTE MER'!$1:$1048576,6,FALSE)</f>
        <v>12</v>
      </c>
      <c r="H108" s="99">
        <v>1</v>
      </c>
      <c r="I108" s="100">
        <f t="shared" si="29"/>
        <v>0.25509999999999999</v>
      </c>
      <c r="J108" s="6">
        <f>IFERROR(VLOOKUP(C108,'[23]SINAPI DEZEMBRO'!$A:$E,4,FALSE),IFERROR(VLOOKUP(C108,'[23]BANCO DE DADOS'!$A$3:$F$10542,5,FALSE),""))</f>
        <v>479.01</v>
      </c>
      <c r="K108" s="7">
        <f t="shared" si="30"/>
        <v>601.20000000000005</v>
      </c>
      <c r="L108" s="100">
        <f t="shared" si="31"/>
        <v>0</v>
      </c>
      <c r="M108" s="128"/>
      <c r="N108" s="7">
        <f t="shared" si="32"/>
        <v>0</v>
      </c>
      <c r="O108" s="7">
        <f t="shared" si="33"/>
        <v>7214.4</v>
      </c>
      <c r="P108" s="7">
        <f t="shared" si="34"/>
        <v>0</v>
      </c>
      <c r="Q108" s="20" t="e">
        <f t="shared" si="35"/>
        <v>#DIV/0!</v>
      </c>
      <c r="V108" s="101"/>
    </row>
    <row r="109" spans="1:22" ht="66" x14ac:dyDescent="0.25">
      <c r="A109" s="49" t="s">
        <v>152</v>
      </c>
      <c r="B109" s="95" t="str">
        <f>IFERROR(VLOOKUP(C109,'[23]SINAPI DEZEMBRO'!$A:$F,6,FALSE),IFERROR(VLOOKUP(C109,'[23]BANCO DE DADOS'!$A$3:$F$10542,2,FALSE),""))</f>
        <v>COMPOSIÇÃO</v>
      </c>
      <c r="C109" s="96" t="s">
        <v>153</v>
      </c>
      <c r="D109" s="97"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8">
        <f>VLOOKUP(A109,'[23]MEMÓRIA LOTE 5 AGRESTE MER'!$1:$1048576,6,FALSE)</f>
        <v>32</v>
      </c>
      <c r="H109" s="99">
        <v>1</v>
      </c>
      <c r="I109" s="100">
        <f t="shared" si="29"/>
        <v>0.25509999999999999</v>
      </c>
      <c r="J109" s="6">
        <f>IFERROR(VLOOKUP(C109,'[23]SINAPI DEZEMBRO'!$A:$E,4,FALSE),IFERROR(VLOOKUP(C109,'[23]BANCO DE DADOS'!$A$3:$F$10542,5,FALSE),""))</f>
        <v>757.97</v>
      </c>
      <c r="K109" s="7">
        <f t="shared" si="30"/>
        <v>951.32</v>
      </c>
      <c r="L109" s="100">
        <f t="shared" si="31"/>
        <v>0</v>
      </c>
      <c r="M109" s="128"/>
      <c r="N109" s="7">
        <f t="shared" si="32"/>
        <v>0</v>
      </c>
      <c r="O109" s="7">
        <f t="shared" si="33"/>
        <v>30442.240000000002</v>
      </c>
      <c r="P109" s="7">
        <f t="shared" si="34"/>
        <v>0</v>
      </c>
      <c r="Q109" s="20" t="e">
        <f t="shared" si="35"/>
        <v>#DIV/0!</v>
      </c>
      <c r="V109" s="101"/>
    </row>
    <row r="110" spans="1:22" ht="66" x14ac:dyDescent="0.25">
      <c r="A110" s="49" t="s">
        <v>154</v>
      </c>
      <c r="B110" s="95" t="str">
        <f>IFERROR(VLOOKUP(C110,'[23]SINAPI DEZEMBRO'!$A:$F,6,FALSE),IFERROR(VLOOKUP(C110,'[23]BANCO DE DADOS'!$A$3:$F$10542,2,FALSE),""))</f>
        <v>COMPOSIÇÃO</v>
      </c>
      <c r="C110" s="96" t="s">
        <v>155</v>
      </c>
      <c r="D110" s="97"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8">
        <f>VLOOKUP(A110,'[23]MEMÓRIA LOTE 5 AGRESTE MER'!$1:$1048576,6,FALSE)</f>
        <v>48</v>
      </c>
      <c r="H110" s="99">
        <v>1</v>
      </c>
      <c r="I110" s="100">
        <f t="shared" si="29"/>
        <v>0.25509999999999999</v>
      </c>
      <c r="J110" s="6">
        <f>IFERROR(VLOOKUP(C110,'[23]SINAPI DEZEMBRO'!$A:$E,4,FALSE),IFERROR(VLOOKUP(C110,'[23]BANCO DE DADOS'!$A$3:$F$10542,5,FALSE),""))</f>
        <v>713.06</v>
      </c>
      <c r="K110" s="7">
        <f t="shared" si="30"/>
        <v>894.96</v>
      </c>
      <c r="L110" s="100">
        <f t="shared" si="31"/>
        <v>0</v>
      </c>
      <c r="M110" s="128"/>
      <c r="N110" s="7">
        <f t="shared" si="32"/>
        <v>0</v>
      </c>
      <c r="O110" s="7">
        <f t="shared" si="33"/>
        <v>42958.080000000002</v>
      </c>
      <c r="P110" s="7">
        <f t="shared" si="34"/>
        <v>0</v>
      </c>
      <c r="Q110" s="20" t="e">
        <f t="shared" si="35"/>
        <v>#DIV/0!</v>
      </c>
      <c r="V110" s="101"/>
    </row>
    <row r="111" spans="1:22" x14ac:dyDescent="0.25">
      <c r="A111" s="89" t="s">
        <v>156</v>
      </c>
      <c r="B111" s="89"/>
      <c r="C111" s="90"/>
      <c r="D111" s="91"/>
      <c r="E111" s="3" t="s">
        <v>157</v>
      </c>
      <c r="F111" s="91"/>
      <c r="G111" s="92"/>
      <c r="H111" s="91"/>
      <c r="I111" s="91"/>
      <c r="J111" s="93"/>
      <c r="K111" s="91"/>
      <c r="L111" s="91"/>
      <c r="M111" s="127"/>
      <c r="N111" s="91"/>
      <c r="O111" s="94">
        <f>SUM(O112:O115)</f>
        <v>344743.54</v>
      </c>
      <c r="P111" s="94">
        <f>SUM(P112:P115)</f>
        <v>0</v>
      </c>
      <c r="Q111" s="102"/>
      <c r="V111" s="101"/>
    </row>
    <row r="112" spans="1:22" x14ac:dyDescent="0.25">
      <c r="A112" s="49" t="s">
        <v>158</v>
      </c>
      <c r="B112" s="95" t="str">
        <f>IFERROR(VLOOKUP(C112,'[23]SINAPI DEZEMBRO'!$A:$F,6,FALSE),IFERROR(VLOOKUP(C112,'[23]BANCO DE DADOS'!$A$3:$F$10542,2,FALSE),""))</f>
        <v>SICRO OUTUBRO / 2025</v>
      </c>
      <c r="C112" s="96">
        <v>5213401</v>
      </c>
      <c r="D112" s="97"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8">
        <f>VLOOKUP(A112,'[23]MEMÓRIA LOTE 5 AGRESTE MER'!$1:$1048576,6,FALSE)</f>
        <v>4590.74</v>
      </c>
      <c r="H112" s="99">
        <v>1</v>
      </c>
      <c r="I112" s="100">
        <f>IF($H112="","",IF($H112=1,$O$10,IF($H112=2,$O$11,IF($H112=3,$O$12,IF($H112=4,$O$13,IF($H112=5,$O$14,IF($H112=6,$O$15)))))))</f>
        <v>0.25509999999999999</v>
      </c>
      <c r="J112" s="6">
        <f>IFERROR(VLOOKUP(C112,'[23]SINAPI DEZEMBRO'!$A:$E,4,FALSE),IFERROR(VLOOKUP(C112,'[23]BANCO DE DADOS'!$A$3:$F$10542,5,FALSE),""))</f>
        <v>28.53</v>
      </c>
      <c r="K112" s="7">
        <f>IF($G112="","",TRUNC((J112*I112)+J112,2))</f>
        <v>35.799999999999997</v>
      </c>
      <c r="L112" s="100">
        <f>IF($H112="","",IF($H112=1,$P$10,IF($H112=2,$P$11,IF($H112=3,$P$12,IF($H112=4,$P$13,IF($H112=5,$P$14,IF($H112=6,$P$15)))))))</f>
        <v>0</v>
      </c>
      <c r="M112" s="128"/>
      <c r="N112" s="7">
        <f>IF($G112="","",TRUNC((M112*L112)+M112,2))</f>
        <v>0</v>
      </c>
      <c r="O112" s="7">
        <f>IF($G112="","",TRUNC(K112*G112,2))</f>
        <v>164348.49</v>
      </c>
      <c r="P112" s="7">
        <f>IF($G112="","",TRUNC(N112*G112,2))</f>
        <v>0</v>
      </c>
      <c r="Q112" s="20" t="e">
        <f>P112/$P$111</f>
        <v>#DIV/0!</v>
      </c>
      <c r="V112" s="101"/>
    </row>
    <row r="113" spans="1:22" ht="33" x14ac:dyDescent="0.25">
      <c r="A113" s="49" t="s">
        <v>159</v>
      </c>
      <c r="B113" s="95" t="str">
        <f>IFERROR(VLOOKUP(C113,'[23]SINAPI DEZEMBRO'!$A:$F,6,FALSE),IFERROR(VLOOKUP(C113,'[23]BANCO DE DADOS'!$A$3:$F$10542,2,FALSE),""))</f>
        <v>SICRO OUTUBRO / 2025</v>
      </c>
      <c r="C113" s="96">
        <v>5213410</v>
      </c>
      <c r="D113" s="97"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8">
        <f>VLOOKUP(A113,'[23]MEMÓRIA LOTE 5 AGRESTE MER'!$1:$1048576,6,FALSE)</f>
        <v>241.56</v>
      </c>
      <c r="H113" s="99">
        <v>1</v>
      </c>
      <c r="I113" s="100">
        <f>IF($H113="","",IF($H113=1,$O$10,IF($H113=2,$O$11,IF($H113=3,$O$12,IF($H113=4,$O$13,IF($H113=5,$O$14,IF($H113=6,$O$15)))))))</f>
        <v>0.25509999999999999</v>
      </c>
      <c r="J113" s="6">
        <f>IFERROR(VLOOKUP(C113,'[23]SINAPI DEZEMBRO'!$A:$E,4,FALSE),IFERROR(VLOOKUP(C113,'[23]BANCO DE DADOS'!$A$3:$F$10542,5,FALSE),""))</f>
        <v>150.31</v>
      </c>
      <c r="K113" s="7">
        <f>IF($G113="","",TRUNC((J113*I113)+J113,2))</f>
        <v>188.65</v>
      </c>
      <c r="L113" s="100">
        <f>IF($H113="","",IF($H113=1,$P$10,IF($H113=2,$P$11,IF($H113=3,$P$12,IF($H113=4,$P$13,IF($H113=5,$P$14,IF($H113=6,$P$15)))))))</f>
        <v>0</v>
      </c>
      <c r="M113" s="128"/>
      <c r="N113" s="7">
        <f>IF($G113="","",TRUNC((M113*L113)+M113,2))</f>
        <v>0</v>
      </c>
      <c r="O113" s="7">
        <f>IF($G113="","",TRUNC(K113*G113,2))</f>
        <v>45570.29</v>
      </c>
      <c r="P113" s="7">
        <f>IF($G113="","",TRUNC(N113*G113,2))</f>
        <v>0</v>
      </c>
      <c r="Q113" s="20" t="e">
        <f t="shared" ref="Q113:Q115" si="36">P113/$P$111</f>
        <v>#DIV/0!</v>
      </c>
      <c r="V113" s="101"/>
    </row>
    <row r="114" spans="1:22" ht="33" x14ac:dyDescent="0.25">
      <c r="A114" s="49" t="s">
        <v>160</v>
      </c>
      <c r="B114" s="95" t="str">
        <f>IFERROR(VLOOKUP(C114,'[23]SINAPI DEZEMBRO'!$A:$F,6,FALSE),IFERROR(VLOOKUP(C114,'[23]BANCO DE DADOS'!$A$3:$F$10542,2,FALSE),""))</f>
        <v>SICRO OUTUBRO / 2025</v>
      </c>
      <c r="C114" s="96">
        <v>5219606</v>
      </c>
      <c r="D114" s="97"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8">
        <f>VLOOKUP(A114,'[23]MEMÓRIA LOTE 5 AGRESTE MER'!$1:$1048576,6,FALSE)</f>
        <v>1208</v>
      </c>
      <c r="H114" s="99">
        <v>1</v>
      </c>
      <c r="I114" s="100">
        <f>IF($H114="","",IF($H114=1,$O$10,IF($H114=2,$O$11,IF($H114=3,$O$12,IF($H114=4,$O$13,IF($H114=5,$O$14,IF($H114=6,$O$15)))))))</f>
        <v>0.25509999999999999</v>
      </c>
      <c r="J114" s="6">
        <f>IFERROR(VLOOKUP(C114,'[23]SINAPI DEZEMBRO'!$A:$E,4,FALSE),IFERROR(VLOOKUP(C114,'[23]BANCO DE DADOS'!$A$3:$F$10542,5,FALSE),""))</f>
        <v>38.31</v>
      </c>
      <c r="K114" s="7">
        <f>IF($G114="","",TRUNC((J114*I114)+J114,2))</f>
        <v>48.08</v>
      </c>
      <c r="L114" s="100">
        <f>IF($H114="","",IF($H114=1,$P$10,IF($H114=2,$P$11,IF($H114=3,$P$12,IF($H114=4,$P$13,IF($H114=5,$P$14,IF($H114=6,$P$15)))))))</f>
        <v>0</v>
      </c>
      <c r="M114" s="128"/>
      <c r="N114" s="7">
        <f>IF($G114="","",TRUNC((M114*L114)+M114,2))</f>
        <v>0</v>
      </c>
      <c r="O114" s="7">
        <f>IF($G114="","",TRUNC(K114*G114,2))</f>
        <v>58080.639999999999</v>
      </c>
      <c r="P114" s="7">
        <f>IF($G114="","",TRUNC(N114*G114,2))</f>
        <v>0</v>
      </c>
      <c r="Q114" s="20" t="e">
        <f t="shared" si="36"/>
        <v>#DIV/0!</v>
      </c>
      <c r="V114" s="101"/>
    </row>
    <row r="115" spans="1:22" ht="33" x14ac:dyDescent="0.25">
      <c r="A115" s="49" t="s">
        <v>161</v>
      </c>
      <c r="B115" s="95" t="str">
        <f>IFERROR(VLOOKUP(C115,'[23]SINAPI DEZEMBRO'!$A:$F,6,FALSE),IFERROR(VLOOKUP(C115,'[23]BANCO DE DADOS'!$A$3:$F$10542,2,FALSE),""))</f>
        <v>SICRO OUTUBRO / 2025</v>
      </c>
      <c r="C115" s="96">
        <v>5213407</v>
      </c>
      <c r="D115" s="97"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8">
        <f>VLOOKUP(A115,'[23]MEMÓRIA LOTE 5 AGRESTE MER'!$1:$1048576,6,FALSE)</f>
        <v>1812.14</v>
      </c>
      <c r="H115" s="99">
        <v>1</v>
      </c>
      <c r="I115" s="100">
        <f>IF($H115="","",IF($H115=1,$O$10,IF($H115=2,$O$11,IF($H115=3,$O$12,IF($H115=4,$O$13,IF($H115=5,$O$14,IF($H115=6,$O$15)))))))</f>
        <v>0.25509999999999999</v>
      </c>
      <c r="J115" s="6">
        <f>IFERROR(VLOOKUP(C115,'[23]SINAPI DEZEMBRO'!$A:$E,4,FALSE),IFERROR(VLOOKUP(C115,'[23]BANCO DE DADOS'!$A$3:$F$10542,5,FALSE),""))</f>
        <v>33.75</v>
      </c>
      <c r="K115" s="7">
        <f>IF($G115="","",TRUNC((J115*I115)+J115,2))</f>
        <v>42.35</v>
      </c>
      <c r="L115" s="100">
        <f>IF($H115="","",IF($H115=1,$P$10,IF($H115=2,$P$11,IF($H115=3,$P$12,IF($H115=4,$P$13,IF($H115=5,$P$14,IF($H115=6,$P$15)))))))</f>
        <v>0</v>
      </c>
      <c r="M115" s="128"/>
      <c r="N115" s="7">
        <f>IF($G115="","",TRUNC((M115*L115)+M115,2))</f>
        <v>0</v>
      </c>
      <c r="O115" s="7">
        <f>IF($G115="","",TRUNC(K115*G115,2))</f>
        <v>76744.12</v>
      </c>
      <c r="P115" s="7">
        <f>IF($G115="","",TRUNC(N115*G115,2))</f>
        <v>0</v>
      </c>
      <c r="Q115" s="20" t="e">
        <f t="shared" si="36"/>
        <v>#DIV/0!</v>
      </c>
      <c r="V115" s="101"/>
    </row>
    <row r="116" spans="1:22" x14ac:dyDescent="0.25">
      <c r="A116" s="89" t="s">
        <v>162</v>
      </c>
      <c r="B116" s="89"/>
      <c r="C116" s="90"/>
      <c r="D116" s="91"/>
      <c r="E116" s="3" t="s">
        <v>163</v>
      </c>
      <c r="F116" s="91"/>
      <c r="G116" s="92"/>
      <c r="H116" s="91"/>
      <c r="I116" s="91"/>
      <c r="J116" s="93"/>
      <c r="K116" s="91"/>
      <c r="L116" s="91"/>
      <c r="M116" s="127"/>
      <c r="N116" s="91"/>
      <c r="O116" s="94">
        <f>SUM(O117:O128)</f>
        <v>353504.46</v>
      </c>
      <c r="P116" s="94">
        <f>SUM(P117:P128)</f>
        <v>0</v>
      </c>
      <c r="V116" s="101"/>
    </row>
    <row r="117" spans="1:22" x14ac:dyDescent="0.25">
      <c r="A117" s="49" t="s">
        <v>164</v>
      </c>
      <c r="B117" s="95" t="str">
        <f>IFERROR(VLOOKUP(C117,'[23]SINAPI DEZEMBRO'!$A:$F,6,FALSE),IFERROR(VLOOKUP(C117,'[23]BANCO DE DADOS'!$A$3:$F$10542,2,FALSE),""))</f>
        <v>SINAPI-I DEZEMBRO 2025</v>
      </c>
      <c r="C117" s="96">
        <v>10848</v>
      </c>
      <c r="D117" s="97"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8">
        <f>VLOOKUP(A117,'[23]MEMÓRIA LOTE 5 AGRESTE MER'!$1:$1048576,6,FALSE)</f>
        <v>26</v>
      </c>
      <c r="H117" s="99">
        <v>5</v>
      </c>
      <c r="I117" s="100">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0">
        <f t="shared" ref="L117:L128" si="39">IF($H117="","",IF($H117=1,$P$10,IF($H117=2,$P$11,IF($H117=3,$P$12,IF($H117=4,$P$13,IF($H117=5,$P$14,IF($H117=6,$P$15)))))))</f>
        <v>0</v>
      </c>
      <c r="M117" s="128"/>
      <c r="N117" s="7">
        <f t="shared" ref="N117:N128" si="40">IF($G117="","",TRUNC((M117*L117)+M117,2))</f>
        <v>0</v>
      </c>
      <c r="O117" s="7">
        <f t="shared" ref="O117:O128" si="41">IF($G117="","",TRUNC(K117*G117,2))</f>
        <v>37125.660000000003</v>
      </c>
      <c r="P117" s="7">
        <f t="shared" ref="P117:P128" si="42">IF($G117="","",TRUNC(N117*G117,2))</f>
        <v>0</v>
      </c>
      <c r="Q117" s="20" t="e">
        <f>P117/$P$116</f>
        <v>#DIV/0!</v>
      </c>
      <c r="V117" s="101"/>
    </row>
    <row r="118" spans="1:22" ht="49.5" x14ac:dyDescent="0.25">
      <c r="A118" s="49" t="s">
        <v>165</v>
      </c>
      <c r="B118" s="95" t="str">
        <f>IFERROR(VLOOKUP(C118,'[23]SINAPI DEZEMBRO'!$A:$F,6,FALSE),IFERROR(VLOOKUP(C118,'[23]BANCO DE DADOS'!$A$3:$F$10542,2,FALSE),""))</f>
        <v>SICRO OUTUBRO / 2025</v>
      </c>
      <c r="C118" s="96">
        <v>5213834</v>
      </c>
      <c r="D118" s="97"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8">
        <f>VLOOKUP(A118,'[23]MEMÓRIA LOTE 5 AGRESTE MER'!$1:$1048576,6,FALSE)</f>
        <v>968</v>
      </c>
      <c r="H118" s="99">
        <v>1</v>
      </c>
      <c r="I118" s="100">
        <f t="shared" si="37"/>
        <v>0.25509999999999999</v>
      </c>
      <c r="J118" s="6">
        <f>IFERROR(VLOOKUP(C118,'[23]SINAPI DEZEMBRO'!$A:$E,4,FALSE),IFERROR(VLOOKUP(C118,'[23]BANCO DE DADOS'!$A$3:$F$10542,5,FALSE),""))</f>
        <v>7.59</v>
      </c>
      <c r="K118" s="7">
        <f t="shared" si="38"/>
        <v>9.52</v>
      </c>
      <c r="L118" s="100">
        <f t="shared" si="39"/>
        <v>0</v>
      </c>
      <c r="M118" s="128"/>
      <c r="N118" s="7">
        <f t="shared" si="40"/>
        <v>0</v>
      </c>
      <c r="O118" s="7">
        <f t="shared" si="41"/>
        <v>9215.36</v>
      </c>
      <c r="P118" s="7">
        <f t="shared" si="42"/>
        <v>0</v>
      </c>
      <c r="Q118" s="20" t="e">
        <f t="shared" ref="Q118:Q128" si="43">P118/$P$116</f>
        <v>#DIV/0!</v>
      </c>
      <c r="V118" s="101"/>
    </row>
    <row r="119" spans="1:22" ht="49.5" x14ac:dyDescent="0.25">
      <c r="A119" s="49" t="s">
        <v>166</v>
      </c>
      <c r="B119" s="95" t="str">
        <f>IFERROR(VLOOKUP(C119,'[23]SINAPI DEZEMBRO'!$A:$F,6,FALSE),IFERROR(VLOOKUP(C119,'[23]BANCO DE DADOS'!$A$3:$F$10542,2,FALSE),""))</f>
        <v>SICRO OUTUBRO / 2025</v>
      </c>
      <c r="C119" s="96">
        <v>5213838</v>
      </c>
      <c r="D119" s="97"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8">
        <f>VLOOKUP(A119,'[23]MEMÓRIA LOTE 5 AGRESTE MER'!$1:$1048576,6,FALSE)</f>
        <v>968</v>
      </c>
      <c r="H119" s="99">
        <v>1</v>
      </c>
      <c r="I119" s="100">
        <f t="shared" si="37"/>
        <v>0.25509999999999999</v>
      </c>
      <c r="J119" s="6">
        <f>IFERROR(VLOOKUP(C119,'[23]SINAPI DEZEMBRO'!$A:$E,4,FALSE),IFERROR(VLOOKUP(C119,'[23]BANCO DE DADOS'!$A$3:$F$10542,5,FALSE),""))</f>
        <v>5.16</v>
      </c>
      <c r="K119" s="7">
        <f t="shared" si="38"/>
        <v>6.47</v>
      </c>
      <c r="L119" s="100">
        <f t="shared" si="39"/>
        <v>0</v>
      </c>
      <c r="M119" s="128"/>
      <c r="N119" s="7">
        <f t="shared" si="40"/>
        <v>0</v>
      </c>
      <c r="O119" s="7">
        <f t="shared" si="41"/>
        <v>6262.96</v>
      </c>
      <c r="P119" s="7">
        <f t="shared" si="42"/>
        <v>0</v>
      </c>
      <c r="Q119" s="20" t="e">
        <f t="shared" si="43"/>
        <v>#DIV/0!</v>
      </c>
      <c r="V119" s="101"/>
    </row>
    <row r="120" spans="1:22" ht="33" x14ac:dyDescent="0.25">
      <c r="A120" s="49" t="s">
        <v>167</v>
      </c>
      <c r="B120" s="95" t="str">
        <f>IFERROR(VLOOKUP(C120,'[23]SINAPI DEZEMBRO'!$A:$F,6,FALSE),IFERROR(VLOOKUP(C120,'[23]BANCO DE DADOS'!$A$3:$F$10542,2,FALSE),""))</f>
        <v>SINAPI DEZEMBRO 2025</v>
      </c>
      <c r="C120" s="96">
        <v>104790</v>
      </c>
      <c r="D120" s="97"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8">
        <f>VLOOKUP(A120,'[23]MEMÓRIA LOTE 5 AGRESTE MER'!$1:$1048576,6,FALSE)</f>
        <v>15.04</v>
      </c>
      <c r="H120" s="99">
        <v>1</v>
      </c>
      <c r="I120" s="100">
        <f t="shared" si="37"/>
        <v>0.25509999999999999</v>
      </c>
      <c r="J120" s="6">
        <f>IFERROR(VLOOKUP(C120,'[23]SINAPI DEZEMBRO'!$A:$E,4,FALSE),IFERROR(VLOOKUP(C120,'[23]BANCO DE DADOS'!$A$3:$F$10542,5,FALSE),""))</f>
        <v>100.24</v>
      </c>
      <c r="K120" s="7">
        <f t="shared" si="38"/>
        <v>125.81</v>
      </c>
      <c r="L120" s="100">
        <f t="shared" si="39"/>
        <v>0</v>
      </c>
      <c r="M120" s="128"/>
      <c r="N120" s="7">
        <f t="shared" si="40"/>
        <v>0</v>
      </c>
      <c r="O120" s="7">
        <f t="shared" si="41"/>
        <v>1892.18</v>
      </c>
      <c r="P120" s="7">
        <f t="shared" si="42"/>
        <v>0</v>
      </c>
      <c r="Q120" s="20" t="e">
        <f t="shared" si="43"/>
        <v>#DIV/0!</v>
      </c>
      <c r="V120" s="101"/>
    </row>
    <row r="121" spans="1:22" ht="33" x14ac:dyDescent="0.25">
      <c r="A121" s="49" t="s">
        <v>168</v>
      </c>
      <c r="B121" s="95" t="str">
        <f>IFERROR(VLOOKUP(C121,'[23]SINAPI DEZEMBRO'!$A:$F,6,FALSE),IFERROR(VLOOKUP(C121,'[23]BANCO DE DADOS'!$A$3:$F$10542,2,FALSE),""))</f>
        <v>SICRO OUTUBRO / 2025</v>
      </c>
      <c r="C121" s="96">
        <v>5219544</v>
      </c>
      <c r="D121" s="97"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8">
        <f>VLOOKUP(A121,'[23]MEMÓRIA LOTE 5 AGRESTE MER'!$1:$1048576,6,FALSE)</f>
        <v>80</v>
      </c>
      <c r="H121" s="99">
        <v>1</v>
      </c>
      <c r="I121" s="100">
        <f t="shared" si="37"/>
        <v>0.25509999999999999</v>
      </c>
      <c r="J121" s="6">
        <f>IFERROR(VLOOKUP(C121,'[23]SINAPI DEZEMBRO'!$A:$E,4,FALSE),IFERROR(VLOOKUP(C121,'[23]BANCO DE DADOS'!$A$3:$F$10542,5,FALSE),""))</f>
        <v>244.47</v>
      </c>
      <c r="K121" s="7">
        <f t="shared" si="38"/>
        <v>306.83</v>
      </c>
      <c r="L121" s="100">
        <f t="shared" si="39"/>
        <v>0</v>
      </c>
      <c r="M121" s="128"/>
      <c r="N121" s="7">
        <f t="shared" si="40"/>
        <v>0</v>
      </c>
      <c r="O121" s="7">
        <f t="shared" si="41"/>
        <v>24546.400000000001</v>
      </c>
      <c r="P121" s="7">
        <f t="shared" si="42"/>
        <v>0</v>
      </c>
      <c r="Q121" s="20" t="e">
        <f t="shared" si="43"/>
        <v>#DIV/0!</v>
      </c>
      <c r="V121" s="101"/>
    </row>
    <row r="122" spans="1:22" ht="33" x14ac:dyDescent="0.25">
      <c r="A122" s="49" t="s">
        <v>169</v>
      </c>
      <c r="B122" s="95" t="str">
        <f>IFERROR(VLOOKUP(C122,'[23]SINAPI DEZEMBRO'!$A:$F,6,FALSE),IFERROR(VLOOKUP(C122,'[23]BANCO DE DADOS'!$A$3:$F$10542,2,FALSE),""))</f>
        <v>SICRO OUTUBRO / 2025</v>
      </c>
      <c r="C122" s="96">
        <v>5213417</v>
      </c>
      <c r="D122" s="97"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8">
        <f>VLOOKUP(A122,'[23]MEMÓRIA LOTE 5 AGRESTE MER'!$1:$1048576,6,FALSE)</f>
        <v>64</v>
      </c>
      <c r="H122" s="99">
        <v>1</v>
      </c>
      <c r="I122" s="100">
        <f t="shared" si="37"/>
        <v>0.25509999999999999</v>
      </c>
      <c r="J122" s="6">
        <f>IFERROR(VLOOKUP(C122,'[23]SINAPI DEZEMBRO'!$A:$E,4,FALSE),IFERROR(VLOOKUP(C122,'[23]BANCO DE DADOS'!$A$3:$F$10542,5,FALSE),""))</f>
        <v>440.08</v>
      </c>
      <c r="K122" s="7">
        <f t="shared" si="38"/>
        <v>552.34</v>
      </c>
      <c r="L122" s="100">
        <f t="shared" si="39"/>
        <v>0</v>
      </c>
      <c r="M122" s="128"/>
      <c r="N122" s="7">
        <f t="shared" si="40"/>
        <v>0</v>
      </c>
      <c r="O122" s="7">
        <f t="shared" si="41"/>
        <v>35349.760000000002</v>
      </c>
      <c r="P122" s="7">
        <f t="shared" si="42"/>
        <v>0</v>
      </c>
      <c r="Q122" s="20" t="e">
        <f t="shared" si="43"/>
        <v>#DIV/0!</v>
      </c>
      <c r="V122" s="101"/>
    </row>
    <row r="123" spans="1:22" ht="49.5" x14ac:dyDescent="0.25">
      <c r="A123" s="49" t="s">
        <v>170</v>
      </c>
      <c r="B123" s="95" t="str">
        <f>IFERROR(VLOOKUP(C123,'[23]SINAPI DEZEMBRO'!$A:$F,6,FALSE),IFERROR(VLOOKUP(C123,'[23]BANCO DE DADOS'!$A$3:$F$10542,2,FALSE),""))</f>
        <v>SICRO OUTUBRO / 2025</v>
      </c>
      <c r="C123" s="96">
        <v>5502972</v>
      </c>
      <c r="D123" s="97"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8">
        <f>VLOOKUP(A123,'[23]MEMÓRIA LOTE 5 AGRESTE MER'!$1:$1048576,6,FALSE)</f>
        <v>12.17</v>
      </c>
      <c r="H123" s="99">
        <v>1</v>
      </c>
      <c r="I123" s="100">
        <f t="shared" si="37"/>
        <v>0.25509999999999999</v>
      </c>
      <c r="J123" s="6">
        <f>IFERROR(VLOOKUP(C123,'[23]SINAPI DEZEMBRO'!$A:$E,4,FALSE),IFERROR(VLOOKUP(C123,'[23]BANCO DE DADOS'!$A$3:$F$10542,5,FALSE),""))</f>
        <v>207.99</v>
      </c>
      <c r="K123" s="7">
        <f t="shared" si="38"/>
        <v>261.04000000000002</v>
      </c>
      <c r="L123" s="100">
        <f t="shared" si="39"/>
        <v>0</v>
      </c>
      <c r="M123" s="128"/>
      <c r="N123" s="7">
        <f t="shared" si="40"/>
        <v>0</v>
      </c>
      <c r="O123" s="7">
        <f t="shared" si="41"/>
        <v>3176.85</v>
      </c>
      <c r="P123" s="7">
        <f t="shared" si="42"/>
        <v>0</v>
      </c>
      <c r="Q123" s="20" t="e">
        <f t="shared" si="43"/>
        <v>#DIV/0!</v>
      </c>
      <c r="V123" s="101"/>
    </row>
    <row r="124" spans="1:22" ht="49.5" x14ac:dyDescent="0.25">
      <c r="A124" s="49" t="s">
        <v>171</v>
      </c>
      <c r="B124" s="95" t="str">
        <f>IFERROR(VLOOKUP(C124,'[23]SINAPI DEZEMBRO'!$A:$F,6,FALSE),IFERROR(VLOOKUP(C124,'[23]BANCO DE DADOS'!$A$3:$F$10542,2,FALSE),""))</f>
        <v>SINAPI DEZEMBRO 2025</v>
      </c>
      <c r="C124" s="96">
        <v>103310</v>
      </c>
      <c r="D124" s="97"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8">
        <f>VLOOKUP(A124,'[23]MEMÓRIA LOTE 5 AGRESTE MER'!$1:$1048576,6,FALSE)</f>
        <v>120</v>
      </c>
      <c r="H124" s="99">
        <v>1</v>
      </c>
      <c r="I124" s="100">
        <f t="shared" si="37"/>
        <v>0.25509999999999999</v>
      </c>
      <c r="J124" s="6">
        <f>IFERROR(VLOOKUP(C124,'[23]SINAPI DEZEMBRO'!$A:$E,4,FALSE),IFERROR(VLOOKUP(C124,'[23]BANCO DE DADOS'!$A$3:$F$10542,5,FALSE),""))</f>
        <v>1288.1199999999999</v>
      </c>
      <c r="K124" s="7">
        <f t="shared" si="38"/>
        <v>1616.71</v>
      </c>
      <c r="L124" s="100">
        <f t="shared" si="39"/>
        <v>0</v>
      </c>
      <c r="M124" s="128"/>
      <c r="N124" s="7">
        <f t="shared" si="40"/>
        <v>0</v>
      </c>
      <c r="O124" s="7">
        <f t="shared" si="41"/>
        <v>194005.2</v>
      </c>
      <c r="P124" s="7">
        <f t="shared" si="42"/>
        <v>0</v>
      </c>
      <c r="Q124" s="20" t="e">
        <f t="shared" si="43"/>
        <v>#DIV/0!</v>
      </c>
      <c r="V124" s="101"/>
    </row>
    <row r="125" spans="1:22" ht="33" x14ac:dyDescent="0.25">
      <c r="A125" s="49" t="s">
        <v>172</v>
      </c>
      <c r="B125" s="95" t="str">
        <f>IFERROR(VLOOKUP(C125,'[23]SINAPI DEZEMBRO'!$A:$F,6,FALSE),IFERROR(VLOOKUP(C125,'[23]BANCO DE DADOS'!$A$3:$F$10542,2,FALSE),""))</f>
        <v>SICRO OUTUBRO / 2025</v>
      </c>
      <c r="C125" s="96">
        <v>5213850</v>
      </c>
      <c r="D125" s="97"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8">
        <f>VLOOKUP(A125,'[23]MEMÓRIA LOTE 5 AGRESTE MER'!$1:$1048576,6,FALSE)</f>
        <v>1408</v>
      </c>
      <c r="H125" s="99">
        <v>1</v>
      </c>
      <c r="I125" s="100">
        <f t="shared" si="37"/>
        <v>0.25509999999999999</v>
      </c>
      <c r="J125" s="6">
        <f>IFERROR(VLOOKUP(C125,'[23]SINAPI DEZEMBRO'!$A:$E,4,FALSE),IFERROR(VLOOKUP(C125,'[23]BANCO DE DADOS'!$A$3:$F$10542,5,FALSE),""))</f>
        <v>21.96</v>
      </c>
      <c r="K125" s="7">
        <f t="shared" si="38"/>
        <v>27.56</v>
      </c>
      <c r="L125" s="100">
        <f t="shared" si="39"/>
        <v>0</v>
      </c>
      <c r="M125" s="128"/>
      <c r="N125" s="7">
        <f t="shared" si="40"/>
        <v>0</v>
      </c>
      <c r="O125" s="7">
        <f t="shared" si="41"/>
        <v>38804.480000000003</v>
      </c>
      <c r="P125" s="7">
        <f t="shared" si="42"/>
        <v>0</v>
      </c>
      <c r="Q125" s="20" t="e">
        <f t="shared" si="43"/>
        <v>#DIV/0!</v>
      </c>
      <c r="V125" s="101"/>
    </row>
    <row r="126" spans="1:22" ht="33" x14ac:dyDescent="0.25">
      <c r="A126" s="49" t="s">
        <v>173</v>
      </c>
      <c r="B126" s="95" t="str">
        <f>IFERROR(VLOOKUP(C126,'[23]SINAPI DEZEMBRO'!$A:$F,6,FALSE),IFERROR(VLOOKUP(C126,'[23]BANCO DE DADOS'!$A$3:$F$10542,2,FALSE),""))</f>
        <v>SICRO OUTUBRO / 2025</v>
      </c>
      <c r="C126" s="96">
        <v>5213835</v>
      </c>
      <c r="D126" s="97"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8">
        <f>VLOOKUP(A126,'[23]MEMÓRIA LOTE 5 AGRESTE MER'!$1:$1048576,6,FALSE)</f>
        <v>660</v>
      </c>
      <c r="H126" s="99">
        <v>1</v>
      </c>
      <c r="I126" s="100">
        <f t="shared" si="37"/>
        <v>0.25509999999999999</v>
      </c>
      <c r="J126" s="6">
        <f>IFERROR(VLOOKUP(C126,'[23]SINAPI DEZEMBRO'!$A:$E,4,FALSE),IFERROR(VLOOKUP(C126,'[23]BANCO DE DADOS'!$A$3:$F$10542,5,FALSE),""))</f>
        <v>0.75</v>
      </c>
      <c r="K126" s="7">
        <f t="shared" si="38"/>
        <v>0.94</v>
      </c>
      <c r="L126" s="100">
        <f t="shared" si="39"/>
        <v>0</v>
      </c>
      <c r="M126" s="128"/>
      <c r="N126" s="7">
        <f t="shared" si="40"/>
        <v>0</v>
      </c>
      <c r="O126" s="7">
        <f t="shared" si="41"/>
        <v>620.4</v>
      </c>
      <c r="P126" s="7">
        <f t="shared" si="42"/>
        <v>0</v>
      </c>
      <c r="Q126" s="20" t="e">
        <f t="shared" si="43"/>
        <v>#DIV/0!</v>
      </c>
      <c r="V126" s="101"/>
    </row>
    <row r="127" spans="1:22" ht="49.5" x14ac:dyDescent="0.25">
      <c r="A127" s="49" t="s">
        <v>174</v>
      </c>
      <c r="B127" s="95" t="str">
        <f>IFERROR(VLOOKUP(C127,'[23]SINAPI DEZEMBRO'!$A:$F,6,FALSE),IFERROR(VLOOKUP(C127,'[23]BANCO DE DADOS'!$A$3:$F$10542,2,FALSE),""))</f>
        <v>SICRO OUTUBRO / 2025</v>
      </c>
      <c r="C127" s="96">
        <v>5212557</v>
      </c>
      <c r="D127" s="97"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8">
        <f>VLOOKUP(A127,'[23]MEMÓRIA LOTE 5 AGRESTE MER'!$1:$1048576,6,FALSE)</f>
        <v>145</v>
      </c>
      <c r="H127" s="99">
        <v>1</v>
      </c>
      <c r="I127" s="100">
        <f t="shared" si="37"/>
        <v>0.25509999999999999</v>
      </c>
      <c r="J127" s="6">
        <f>IFERROR(VLOOKUP(C127,'[23]SINAPI DEZEMBRO'!$A:$E,4,FALSE),IFERROR(VLOOKUP(C127,'[23]BANCO DE DADOS'!$A$3:$F$10542,5,FALSE),""))</f>
        <v>3.76</v>
      </c>
      <c r="K127" s="7">
        <f t="shared" si="38"/>
        <v>4.71</v>
      </c>
      <c r="L127" s="100">
        <f t="shared" si="39"/>
        <v>0</v>
      </c>
      <c r="M127" s="128"/>
      <c r="N127" s="7">
        <f t="shared" si="40"/>
        <v>0</v>
      </c>
      <c r="O127" s="7">
        <f t="shared" si="41"/>
        <v>682.95</v>
      </c>
      <c r="P127" s="7">
        <f t="shared" si="42"/>
        <v>0</v>
      </c>
      <c r="Q127" s="20" t="e">
        <f t="shared" si="43"/>
        <v>#DIV/0!</v>
      </c>
      <c r="V127" s="101"/>
    </row>
    <row r="128" spans="1:22" ht="49.5" x14ac:dyDescent="0.25">
      <c r="A128" s="49" t="s">
        <v>175</v>
      </c>
      <c r="B128" s="95" t="str">
        <f>IFERROR(VLOOKUP(C128,'[23]SINAPI DEZEMBRO'!$A:$F,6,FALSE),IFERROR(VLOOKUP(C128,'[23]BANCO DE DADOS'!$A$3:$F$10542,2,FALSE),""))</f>
        <v>SICRO OUTUBRO / 2025</v>
      </c>
      <c r="C128" s="96">
        <v>5212560</v>
      </c>
      <c r="D128" s="97"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8">
        <f>VLOOKUP(A128,'[23]MEMÓRIA LOTE 5 AGRESTE MER'!$1:$1048576,6,FALSE)</f>
        <v>363</v>
      </c>
      <c r="H128" s="99">
        <v>1</v>
      </c>
      <c r="I128" s="100">
        <f t="shared" si="37"/>
        <v>0.25509999999999999</v>
      </c>
      <c r="J128" s="6">
        <f>IFERROR(VLOOKUP(C128,'[23]SINAPI DEZEMBRO'!$A:$E,4,FALSE),IFERROR(VLOOKUP(C128,'[23]BANCO DE DADOS'!$A$3:$F$10542,5,FALSE),""))</f>
        <v>4</v>
      </c>
      <c r="K128" s="7">
        <f t="shared" si="38"/>
        <v>5.0199999999999996</v>
      </c>
      <c r="L128" s="100">
        <f t="shared" si="39"/>
        <v>0</v>
      </c>
      <c r="M128" s="128"/>
      <c r="N128" s="7">
        <f t="shared" si="40"/>
        <v>0</v>
      </c>
      <c r="O128" s="7">
        <f t="shared" si="41"/>
        <v>1822.26</v>
      </c>
      <c r="P128" s="7">
        <f t="shared" si="42"/>
        <v>0</v>
      </c>
      <c r="Q128" s="20" t="e">
        <f t="shared" si="43"/>
        <v>#DIV/0!</v>
      </c>
      <c r="V128" s="101"/>
    </row>
    <row r="129" spans="1:29" s="81" customFormat="1" ht="33" x14ac:dyDescent="0.25">
      <c r="A129" s="83" t="s">
        <v>176</v>
      </c>
      <c r="B129" s="83"/>
      <c r="C129" s="84"/>
      <c r="D129" s="85"/>
      <c r="E129" s="8" t="s">
        <v>177</v>
      </c>
      <c r="F129" s="85"/>
      <c r="G129" s="86"/>
      <c r="H129" s="85"/>
      <c r="I129" s="85"/>
      <c r="J129" s="87"/>
      <c r="K129" s="85"/>
      <c r="L129" s="85"/>
      <c r="M129" s="129"/>
      <c r="N129" s="85"/>
      <c r="O129" s="88">
        <f>SUM(O130,O132,O138,O140,O142,O151,O166,O175,O192,O202)</f>
        <v>7082304.75</v>
      </c>
      <c r="P129" s="88">
        <f>SUM(P130,P132,P138,P140,P142,P151,P166,P175,P192,P202)</f>
        <v>0</v>
      </c>
      <c r="Q129" s="20"/>
      <c r="V129" s="82"/>
      <c r="W129" s="82"/>
      <c r="X129" s="82"/>
      <c r="Y129" s="82"/>
      <c r="Z129" s="82"/>
      <c r="AA129" s="82"/>
      <c r="AB129" s="82"/>
      <c r="AC129" s="82"/>
    </row>
    <row r="130" spans="1:29" s="81" customFormat="1" x14ac:dyDescent="0.25">
      <c r="A130" s="89" t="s">
        <v>178</v>
      </c>
      <c r="B130" s="89"/>
      <c r="C130" s="90"/>
      <c r="D130" s="91"/>
      <c r="E130" s="3" t="s">
        <v>57</v>
      </c>
      <c r="F130" s="91"/>
      <c r="G130" s="92"/>
      <c r="H130" s="91"/>
      <c r="I130" s="91"/>
      <c r="J130" s="93"/>
      <c r="K130" s="91"/>
      <c r="L130" s="91"/>
      <c r="M130" s="127"/>
      <c r="N130" s="91"/>
      <c r="O130" s="94">
        <f>SUM(O131)</f>
        <v>544001.48</v>
      </c>
      <c r="P130" s="94">
        <f>SUM(P131)</f>
        <v>0</v>
      </c>
      <c r="Q130" s="20"/>
      <c r="V130" s="82"/>
      <c r="W130" s="82"/>
      <c r="X130" s="82"/>
      <c r="Y130" s="82"/>
      <c r="Z130" s="82"/>
      <c r="AA130" s="82"/>
      <c r="AB130" s="82"/>
      <c r="AC130" s="82"/>
    </row>
    <row r="131" spans="1:29" s="81" customFormat="1" x14ac:dyDescent="0.25">
      <c r="A131" s="49" t="s">
        <v>179</v>
      </c>
      <c r="B131" s="95" t="str">
        <f>IFERROR(VLOOKUP(C131,'[23]SINAPI DEZEMBRO'!$A:$F,6,FALSE),IFERROR(VLOOKUP(C131,'[23]BANCO DE DADOS'!$A$3:$F$10542,2,FALSE),""))</f>
        <v>COMPOSIÇÃO</v>
      </c>
      <c r="C131" s="96" t="s">
        <v>180</v>
      </c>
      <c r="D131" s="97"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8">
        <f>VLOOKUP(A131,'[23]MEMÓRIA LOTE 5 AGRESTE MER'!$1:$1048576,6,FALSE)</f>
        <v>1</v>
      </c>
      <c r="H131" s="99">
        <v>1</v>
      </c>
      <c r="I131" s="100">
        <f>IF($H131="","",IF($H131=1,$O$10,IF($H131=2,$O$11,IF($H131=3,$O$12,IF($H131=4,$O$13,IF($H131=5,$O$14,IF($H131=6,$O$15)))))))</f>
        <v>0.25509999999999999</v>
      </c>
      <c r="J131" s="6">
        <f>IFERROR(VLOOKUP(C131,'[23]SINAPI DEZEMBRO'!$A:$E,4,FALSE),IFERROR(VLOOKUP(C131,'[23]BANCO DE DADOS'!$A$3:$F$10542,5,FALSE),""))</f>
        <v>433432.78</v>
      </c>
      <c r="K131" s="7">
        <f>IF($G131="","",TRUNC((J131*I131)+J131,2))</f>
        <v>544001.48</v>
      </c>
      <c r="L131" s="100">
        <f>IF($H131="","",IF($H131=1,$P$10,IF($H131=2,$P$11,IF($H131=3,$P$12,IF($H131=4,$P$13,IF($H131=5,$P$14,IF($H131=6,$P$15)))))))</f>
        <v>0</v>
      </c>
      <c r="M131" s="128"/>
      <c r="N131" s="7">
        <f>IF($G131="","",TRUNC((M131*L131)+M131,2))</f>
        <v>0</v>
      </c>
      <c r="O131" s="7">
        <f>IF($G131="","",TRUNC(K131*G131,2))</f>
        <v>544001.48</v>
      </c>
      <c r="P131" s="7">
        <f>IF($G131="","",TRUNC(N131*G131,2))</f>
        <v>0</v>
      </c>
      <c r="Q131" s="20" t="e">
        <f>P131/P130</f>
        <v>#DIV/0!</v>
      </c>
      <c r="R131" s="20">
        <f>O131/O129</f>
        <v>7.6799999999999993E-2</v>
      </c>
      <c r="S131" s="20" t="e">
        <f>P131/P129</f>
        <v>#DIV/0!</v>
      </c>
      <c r="V131" s="82"/>
      <c r="W131" s="82"/>
      <c r="X131" s="82"/>
      <c r="Y131" s="82"/>
      <c r="Z131" s="82"/>
      <c r="AA131" s="82"/>
      <c r="AB131" s="82"/>
      <c r="AC131" s="82"/>
    </row>
    <row r="132" spans="1:29" s="81" customFormat="1" x14ac:dyDescent="0.25">
      <c r="A132" s="89" t="s">
        <v>181</v>
      </c>
      <c r="B132" s="89"/>
      <c r="C132" s="90"/>
      <c r="D132" s="91"/>
      <c r="E132" s="3" t="s">
        <v>61</v>
      </c>
      <c r="F132" s="91"/>
      <c r="G132" s="92"/>
      <c r="H132" s="91"/>
      <c r="I132" s="91"/>
      <c r="J132" s="93"/>
      <c r="K132" s="91"/>
      <c r="L132" s="91"/>
      <c r="M132" s="127"/>
      <c r="N132" s="91"/>
      <c r="O132" s="94">
        <f>SUM(O133:O137)</f>
        <v>460065.52</v>
      </c>
      <c r="P132" s="94">
        <f>SUM(P133:P137)</f>
        <v>0</v>
      </c>
      <c r="Q132" s="20"/>
      <c r="V132" s="82"/>
      <c r="W132" s="82"/>
      <c r="X132" s="82"/>
      <c r="Y132" s="82"/>
      <c r="Z132" s="82"/>
      <c r="AA132" s="82"/>
      <c r="AB132" s="82"/>
      <c r="AC132" s="82"/>
    </row>
    <row r="133" spans="1:29" s="81" customFormat="1" ht="33" x14ac:dyDescent="0.25">
      <c r="A133" s="49" t="s">
        <v>182</v>
      </c>
      <c r="B133" s="95" t="str">
        <f>IFERROR(VLOOKUP(C133,'[23]SINAPI DEZEMBRO'!$A:$F,6,FALSE),IFERROR(VLOOKUP(C133,'[23]BANCO DE DADOS'!$A$3:$F$10542,2,FALSE),""))</f>
        <v>SINAPI DEZEMBRO 2025</v>
      </c>
      <c r="C133" s="96">
        <v>103689</v>
      </c>
      <c r="D133" s="97"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8">
        <f>VLOOKUP(A133,'[23]MEMÓRIA LOTE 5 AGRESTE MER'!$1:$1048576,6,FALSE)</f>
        <v>547.55999999999995</v>
      </c>
      <c r="H133" s="99">
        <v>1</v>
      </c>
      <c r="I133" s="100">
        <f>IF($H133="","",IF($H133=1,$O$10,IF($H133=2,$O$11,IF($H133=3,$O$12,IF($H133=4,$O$13,IF($H133=5,$O$14,IF($H133=6,$O$15)))))))</f>
        <v>0.25509999999999999</v>
      </c>
      <c r="J133" s="6">
        <f>IFERROR(VLOOKUP(C133,'[23]SINAPI DEZEMBRO'!$A:$E,4,FALSE),IFERROR(VLOOKUP(C133,'[23]BANCO DE DADOS'!$A$3:$F$10542,5,FALSE),""))</f>
        <v>464.96</v>
      </c>
      <c r="K133" s="7">
        <f>IF($G133="","",TRUNC((J133*I133)+J133,2))</f>
        <v>583.57000000000005</v>
      </c>
      <c r="L133" s="100">
        <f>IF($H133="","",IF($H133=1,$P$10,IF($H133=2,$P$11,IF($H133=3,$P$12,IF($H133=4,$P$13,IF($H133=5,$P$14,IF($H133=6,$P$15)))))))</f>
        <v>0</v>
      </c>
      <c r="M133" s="128"/>
      <c r="N133" s="7">
        <f>IF($G133="","",TRUNC((M133*L133)+M133,2))</f>
        <v>0</v>
      </c>
      <c r="O133" s="7">
        <f>IF($G133="","",TRUNC(K133*G133,2))</f>
        <v>319539.58</v>
      </c>
      <c r="P133" s="7">
        <f>IF($G133="","",TRUNC(N133*G133,2))</f>
        <v>0</v>
      </c>
      <c r="Q133" s="20" t="e">
        <f>P133/$P$132</f>
        <v>#DIV/0!</v>
      </c>
      <c r="V133" s="82"/>
      <c r="W133" s="82"/>
      <c r="X133" s="82"/>
      <c r="Y133" s="82"/>
      <c r="Z133" s="82"/>
      <c r="AA133" s="82"/>
      <c r="AB133" s="82"/>
      <c r="AC133" s="82"/>
    </row>
    <row r="134" spans="1:29" s="81" customFormat="1" ht="49.5" x14ac:dyDescent="0.25">
      <c r="A134" s="49" t="s">
        <v>183</v>
      </c>
      <c r="B134" s="95" t="str">
        <f>IFERROR(VLOOKUP(C134,'[23]SINAPI DEZEMBRO'!$A:$F,6,FALSE),IFERROR(VLOOKUP(C134,'[23]BANCO DE DADOS'!$A$3:$F$10542,2,FALSE),""))</f>
        <v>COMPESA 2024.2</v>
      </c>
      <c r="C134" s="96" t="s">
        <v>64</v>
      </c>
      <c r="D134" s="97"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8">
        <f>VLOOKUP(A134,'[23]MEMÓRIA LOTE 5 AGRESTE MER'!$1:$1048576,6,FALSE)</f>
        <v>22</v>
      </c>
      <c r="H134" s="99">
        <v>1</v>
      </c>
      <c r="I134" s="100">
        <f>IF($H134="","",IF($H134=1,$O$10,IF($H134=2,$O$11,IF($H134=3,$O$12,IF($H134=4,$O$13,IF($H134=5,$O$14,IF($H134=6,$O$15)))))))</f>
        <v>0.25509999999999999</v>
      </c>
      <c r="J134" s="6">
        <f>IFERROR(VLOOKUP(C134,'[23]SINAPI DEZEMBRO'!$A:$E,4,FALSE),IFERROR(VLOOKUP(C134,'[23]BANCO DE DADOS'!$A$3:$F$10542,5,FALSE),""))</f>
        <v>4181.8900000000003</v>
      </c>
      <c r="K134" s="7">
        <f>IF($G134="","",TRUNC((J134*I134)+J134,2))</f>
        <v>5248.69</v>
      </c>
      <c r="L134" s="100">
        <f>IF($H134="","",IF($H134=1,$P$10,IF($H134=2,$P$11,IF($H134=3,$P$12,IF($H134=4,$P$13,IF($H134=5,$P$14,IF($H134=6,$P$15)))))))</f>
        <v>0</v>
      </c>
      <c r="M134" s="128"/>
      <c r="N134" s="7">
        <f>IF($G134="","",TRUNC((M134*L134)+M134,2))</f>
        <v>0</v>
      </c>
      <c r="O134" s="7">
        <f>IF($G134="","",TRUNC(K134*G134,2))</f>
        <v>115471.18</v>
      </c>
      <c r="P134" s="7">
        <f>IF($G134="","",TRUNC(N134*G134,2))</f>
        <v>0</v>
      </c>
      <c r="Q134" s="20" t="e">
        <f t="shared" ref="Q134:Q137" si="44">P134/$P$132</f>
        <v>#DIV/0!</v>
      </c>
      <c r="V134" s="82"/>
      <c r="W134" s="82"/>
      <c r="X134" s="82"/>
      <c r="Y134" s="82"/>
      <c r="Z134" s="82"/>
      <c r="AA134" s="82"/>
      <c r="AB134" s="82"/>
      <c r="AC134" s="82"/>
    </row>
    <row r="135" spans="1:29" s="81" customFormat="1" ht="33" x14ac:dyDescent="0.25">
      <c r="A135" s="49" t="s">
        <v>184</v>
      </c>
      <c r="B135" s="95" t="str">
        <f>IFERROR(VLOOKUP(C135,'[23]SINAPI DEZEMBRO'!$A:$F,6,FALSE),IFERROR(VLOOKUP(C135,'[23]BANCO DE DADOS'!$A$3:$F$10542,2,FALSE),""))</f>
        <v>ORSE NOVEMBRO / 2025</v>
      </c>
      <c r="C135" s="96">
        <v>4659</v>
      </c>
      <c r="D135" s="97"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8">
        <f>VLOOKUP(A135,'[23]MEMÓRIA LOTE 5 AGRESTE MER'!$1:$1048576,6,FALSE)</f>
        <v>11</v>
      </c>
      <c r="H135" s="99">
        <v>6</v>
      </c>
      <c r="I135" s="100">
        <f>IF($H135="","",IF($H135=1,$O$10,IF($H135=2,$O$11,IF($H135=3,$O$12,IF($H135=4,$O$13,IF($H135=5,$O$14,IF($H135=6,$O$15)))))))</f>
        <v>0.15740000000000001</v>
      </c>
      <c r="J135" s="6">
        <f>IFERROR(VLOOKUP(C135,'[23]SINAPI DEZEMBRO'!$A:$E,4,FALSE),IFERROR(VLOOKUP(C135,'[23]BANCO DE DADOS'!$A$3:$F$10542,5,FALSE),""))</f>
        <v>1800</v>
      </c>
      <c r="K135" s="7">
        <f>IF($G135="","",TRUNC((J135*I135)+J135,2))</f>
        <v>2083.3200000000002</v>
      </c>
      <c r="L135" s="100">
        <f>IF($H135="","",IF($H135=1,$P$10,IF($H135=2,$P$11,IF($H135=3,$P$12,IF($H135=4,$P$13,IF($H135=5,$P$14,IF($H135=6,$P$15)))))))</f>
        <v>0</v>
      </c>
      <c r="M135" s="128"/>
      <c r="N135" s="7">
        <f>IF($G135="","",TRUNC((M135*L135)+M135,2))</f>
        <v>0</v>
      </c>
      <c r="O135" s="7">
        <f>IF($G135="","",TRUNC(K135*G135,2))</f>
        <v>22916.52</v>
      </c>
      <c r="P135" s="7">
        <f>IF($G135="","",TRUNC(N135*G135,2))</f>
        <v>0</v>
      </c>
      <c r="Q135" s="20" t="e">
        <f t="shared" si="44"/>
        <v>#DIV/0!</v>
      </c>
      <c r="V135" s="82"/>
      <c r="W135" s="82"/>
      <c r="X135" s="82"/>
      <c r="Y135" s="82"/>
      <c r="Z135" s="82"/>
      <c r="AA135" s="82"/>
      <c r="AB135" s="82"/>
      <c r="AC135" s="82"/>
    </row>
    <row r="136" spans="1:29" s="81" customFormat="1" ht="33" x14ac:dyDescent="0.25">
      <c r="A136" s="49" t="s">
        <v>185</v>
      </c>
      <c r="B136" s="95" t="str">
        <f>IFERROR(VLOOKUP(C136,'[23]SINAPI DEZEMBRO'!$A:$F,6,FALSE),IFERROR(VLOOKUP(C136,'[23]BANCO DE DADOS'!$A$3:$F$10542,2,FALSE),""))</f>
        <v>COMPESA 2024.2</v>
      </c>
      <c r="C136" s="96" t="s">
        <v>67</v>
      </c>
      <c r="D136" s="97"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8">
        <f>VLOOKUP(A136,'[23]MEMÓRIA LOTE 5 AGRESTE MER'!$1:$1048576,6,FALSE)</f>
        <v>26</v>
      </c>
      <c r="H136" s="99">
        <v>1</v>
      </c>
      <c r="I136" s="100">
        <f>IF($H136="","",IF($H136=1,$O$10,IF($H136=2,$O$11,IF($H136=3,$O$12,IF($H136=4,$O$13,IF($H136=5,$O$14,IF($H136=6,$O$15)))))))</f>
        <v>0.25509999999999999</v>
      </c>
      <c r="J136" s="6">
        <f>IFERROR(VLOOKUP(C136,'[23]SINAPI DEZEMBRO'!$A:$E,4,FALSE),IFERROR(VLOOKUP(C136,'[23]BANCO DE DADOS'!$A$3:$F$10542,5,FALSE),""))</f>
        <v>19.66</v>
      </c>
      <c r="K136" s="7">
        <f>IF($G136="","",TRUNC((J136*I136)+J136,2))</f>
        <v>24.67</v>
      </c>
      <c r="L136" s="100">
        <f>IF($H136="","",IF($H136=1,$P$10,IF($H136=2,$P$11,IF($H136=3,$P$12,IF($H136=4,$P$13,IF($H136=5,$P$14,IF($H136=6,$P$15)))))))</f>
        <v>0</v>
      </c>
      <c r="M136" s="128"/>
      <c r="N136" s="7">
        <f>IF($G136="","",TRUNC((M136*L136)+M136,2))</f>
        <v>0</v>
      </c>
      <c r="O136" s="7">
        <f>IF($G136="","",TRUNC(K136*G136,2))</f>
        <v>641.41999999999996</v>
      </c>
      <c r="P136" s="7">
        <f>IF($G136="","",TRUNC(N136*G136,2))</f>
        <v>0</v>
      </c>
      <c r="Q136" s="20" t="e">
        <f t="shared" si="44"/>
        <v>#DIV/0!</v>
      </c>
      <c r="V136" s="82"/>
      <c r="W136" s="82"/>
      <c r="X136" s="82"/>
      <c r="Y136" s="82"/>
      <c r="Z136" s="82"/>
      <c r="AA136" s="82"/>
      <c r="AB136" s="82"/>
      <c r="AC136" s="82"/>
    </row>
    <row r="137" spans="1:29" s="81" customFormat="1" ht="33" x14ac:dyDescent="0.25">
      <c r="A137" s="49" t="s">
        <v>186</v>
      </c>
      <c r="B137" s="95" t="str">
        <f>IFERROR(VLOOKUP(C137,'[23]SINAPI DEZEMBRO'!$A:$F,6,FALSE),IFERROR(VLOOKUP(C137,'[23]BANCO DE DADOS'!$A$3:$F$10542,2,FALSE),""))</f>
        <v>COMPESA 2024.2</v>
      </c>
      <c r="C137" s="96" t="s">
        <v>69</v>
      </c>
      <c r="D137" s="97"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8">
        <f>VLOOKUP(A137,'[23]MEMÓRIA LOTE 5 AGRESTE MER'!$1:$1048576,6,FALSE)</f>
        <v>26</v>
      </c>
      <c r="H137" s="99">
        <v>1</v>
      </c>
      <c r="I137" s="100">
        <f>IF($H137="","",IF($H137=1,$O$10,IF($H137=2,$O$11,IF($H137=3,$O$12,IF($H137=4,$O$13,IF($H137=5,$O$14,IF($H137=6,$O$15)))))))</f>
        <v>0.25509999999999999</v>
      </c>
      <c r="J137" s="6">
        <f>IFERROR(VLOOKUP(C137,'[23]SINAPI DEZEMBRO'!$A:$E,4,FALSE),IFERROR(VLOOKUP(C137,'[23]BANCO DE DADOS'!$A$3:$F$10542,5,FALSE),""))</f>
        <v>45.87</v>
      </c>
      <c r="K137" s="7">
        <f>IF($G137="","",TRUNC((J137*I137)+J137,2))</f>
        <v>57.57</v>
      </c>
      <c r="L137" s="100">
        <f>IF($H137="","",IF($H137=1,$P$10,IF($H137=2,$P$11,IF($H137=3,$P$12,IF($H137=4,$P$13,IF($H137=5,$P$14,IF($H137=6,$P$15)))))))</f>
        <v>0</v>
      </c>
      <c r="M137" s="128"/>
      <c r="N137" s="7">
        <f>IF($G137="","",TRUNC((M137*L137)+M137,2))</f>
        <v>0</v>
      </c>
      <c r="O137" s="7">
        <f>IF($G137="","",TRUNC(K137*G137,2))</f>
        <v>1496.82</v>
      </c>
      <c r="P137" s="7">
        <f>IF($G137="","",TRUNC(N137*G137,2))</f>
        <v>0</v>
      </c>
      <c r="Q137" s="20" t="e">
        <f t="shared" si="44"/>
        <v>#DIV/0!</v>
      </c>
      <c r="V137" s="82"/>
      <c r="W137" s="82"/>
      <c r="X137" s="82"/>
      <c r="Y137" s="82"/>
      <c r="Z137" s="82"/>
      <c r="AA137" s="82"/>
      <c r="AB137" s="82"/>
      <c r="AC137" s="82"/>
    </row>
    <row r="138" spans="1:29" s="81" customFormat="1" x14ac:dyDescent="0.25">
      <c r="A138" s="89" t="s">
        <v>187</v>
      </c>
      <c r="B138" s="89"/>
      <c r="C138" s="90"/>
      <c r="D138" s="91"/>
      <c r="E138" s="3" t="s">
        <v>47</v>
      </c>
      <c r="F138" s="91"/>
      <c r="G138" s="92"/>
      <c r="H138" s="91"/>
      <c r="I138" s="91"/>
      <c r="J138" s="93"/>
      <c r="K138" s="91"/>
      <c r="L138" s="91"/>
      <c r="M138" s="127"/>
      <c r="N138" s="91"/>
      <c r="O138" s="94">
        <f>SUM(O139:O139)</f>
        <v>8487.5</v>
      </c>
      <c r="P138" s="94">
        <f>SUM(P139:P139)</f>
        <v>0</v>
      </c>
      <c r="Q138" s="20"/>
      <c r="V138" s="82"/>
      <c r="W138" s="82"/>
      <c r="X138" s="82"/>
      <c r="Y138" s="82"/>
      <c r="Z138" s="82"/>
      <c r="AA138" s="82"/>
      <c r="AB138" s="82"/>
      <c r="AC138" s="82"/>
    </row>
    <row r="139" spans="1:29" s="81" customFormat="1" ht="33" x14ac:dyDescent="0.25">
      <c r="A139" s="49" t="s">
        <v>188</v>
      </c>
      <c r="B139" s="95" t="str">
        <f>IFERROR(VLOOKUP(C139,'[23]SINAPI DEZEMBRO'!$A:$F,6,FALSE),IFERROR(VLOOKUP(C139,'[23]BANCO DE DADOS'!$A$3:$F$10542,2,FALSE),""))</f>
        <v>COMPOSIÇÃO</v>
      </c>
      <c r="C139" s="96" t="s">
        <v>189</v>
      </c>
      <c r="D139" s="97"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8">
        <f>VLOOKUP(A139,'[23]MEMÓRIA LOTE 5 AGRESTE MER'!$1:$1048576,6,FALSE)</f>
        <v>25</v>
      </c>
      <c r="H139" s="99">
        <v>1</v>
      </c>
      <c r="I139" s="100">
        <f>IF($H139="","",IF($H139=1,$O$10,IF($H139=2,$O$11,IF($H139=3,$O$12,IF($H139=4,$O$13,IF($H139=5,$O$14,IF($H139=6,$O$15)))))))</f>
        <v>0.25509999999999999</v>
      </c>
      <c r="J139" s="6">
        <f>IFERROR(VLOOKUP(C139,'[23]SINAPI DEZEMBRO'!$A:$E,4,FALSE),IFERROR(VLOOKUP(C139,'[23]BANCO DE DADOS'!$A$3:$F$10542,5,FALSE),""))</f>
        <v>270.5</v>
      </c>
      <c r="K139" s="7">
        <f>IF($G139="","",TRUNC((J139*I139)+J139,2))</f>
        <v>339.5</v>
      </c>
      <c r="L139" s="100">
        <f>IF($H139="","",IF($H139=1,$P$10,IF($H139=2,$P$11,IF($H139=3,$P$12,IF($H139=4,$P$13,IF($H139=5,$P$14,IF($H139=6,$P$15)))))))</f>
        <v>0</v>
      </c>
      <c r="M139" s="128"/>
      <c r="N139" s="7">
        <f>IF($G139="","",TRUNC((M139*L139)+M139,2))</f>
        <v>0</v>
      </c>
      <c r="O139" s="7">
        <f>IF($G139="","",TRUNC(K139*G139,2))</f>
        <v>8487.5</v>
      </c>
      <c r="P139" s="7">
        <f>IF($G139="","",TRUNC(N139*G139,2))</f>
        <v>0</v>
      </c>
      <c r="Q139" s="20" t="e">
        <f>P139/P138</f>
        <v>#DIV/0!</v>
      </c>
      <c r="V139" s="82"/>
      <c r="W139" s="82"/>
      <c r="X139" s="82"/>
      <c r="Y139" s="82"/>
      <c r="Z139" s="82"/>
      <c r="AA139" s="82"/>
      <c r="AB139" s="82"/>
      <c r="AC139" s="82"/>
    </row>
    <row r="140" spans="1:29" s="81" customFormat="1" x14ac:dyDescent="0.25">
      <c r="A140" s="89" t="s">
        <v>190</v>
      </c>
      <c r="B140" s="89"/>
      <c r="C140" s="90"/>
      <c r="D140" s="91"/>
      <c r="E140" s="3" t="s">
        <v>51</v>
      </c>
      <c r="F140" s="91"/>
      <c r="G140" s="92"/>
      <c r="H140" s="91"/>
      <c r="I140" s="91"/>
      <c r="J140" s="93"/>
      <c r="K140" s="91"/>
      <c r="L140" s="91"/>
      <c r="M140" s="127"/>
      <c r="N140" s="91"/>
      <c r="O140" s="94">
        <f>SUM(O141:O141)</f>
        <v>8487.5</v>
      </c>
      <c r="P140" s="94">
        <f>SUM(P141:P141)</f>
        <v>0</v>
      </c>
      <c r="Q140" s="20"/>
      <c r="V140" s="82"/>
      <c r="W140" s="82"/>
      <c r="X140" s="82"/>
      <c r="Y140" s="82"/>
      <c r="Z140" s="82"/>
      <c r="AA140" s="82"/>
      <c r="AB140" s="82"/>
      <c r="AC140" s="82"/>
    </row>
    <row r="141" spans="1:29" s="81" customFormat="1" ht="33" x14ac:dyDescent="0.25">
      <c r="A141" s="49" t="s">
        <v>191</v>
      </c>
      <c r="B141" s="95" t="str">
        <f>IFERROR(VLOOKUP(C141,'[23]SINAPI DEZEMBRO'!$A:$F,6,FALSE),IFERROR(VLOOKUP(C141,'[23]BANCO DE DADOS'!$A$3:$F$10542,2,FALSE),""))</f>
        <v>COMPOSIÇÃO</v>
      </c>
      <c r="C141" s="96" t="s">
        <v>192</v>
      </c>
      <c r="D141" s="97"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8">
        <f>VLOOKUP(A141,'[23]MEMÓRIA LOTE 5 AGRESTE MER'!$1:$1048576,6,FALSE)</f>
        <v>25</v>
      </c>
      <c r="H141" s="99">
        <v>1</v>
      </c>
      <c r="I141" s="100">
        <f>IF($H141="","",IF($H141=1,$O$10,IF($H141=2,$O$11,IF($H141=3,$O$12,IF($H141=4,$O$13,IF($H141=5,$O$14,IF($H141=6,$O$15)))))))</f>
        <v>0.25509999999999999</v>
      </c>
      <c r="J141" s="6">
        <f>IFERROR(VLOOKUP(C141,'[23]SINAPI DEZEMBRO'!$A:$E,4,FALSE),IFERROR(VLOOKUP(C141,'[23]BANCO DE DADOS'!$A$3:$F$10542,5,FALSE),""))</f>
        <v>270.5</v>
      </c>
      <c r="K141" s="7">
        <f>IF($G141="","",TRUNC((J141*I141)+J141,2))</f>
        <v>339.5</v>
      </c>
      <c r="L141" s="100">
        <f>IF($H141="","",IF($H141=1,$P$10,IF($H141=2,$P$11,IF($H141=3,$P$12,IF($H141=4,$P$13,IF($H141=5,$P$14,IF($H141=6,$P$15)))))))</f>
        <v>0</v>
      </c>
      <c r="M141" s="128"/>
      <c r="N141" s="7">
        <f>IF($G141="","",TRUNC((M141*L141)+M141,2))</f>
        <v>0</v>
      </c>
      <c r="O141" s="7">
        <f>IF($G141="","",TRUNC(K141*G141,2))</f>
        <v>8487.5</v>
      </c>
      <c r="P141" s="7">
        <f>IF($G141="","",TRUNC(N141*G141,2))</f>
        <v>0</v>
      </c>
      <c r="Q141" s="20" t="e">
        <f>P141/P140</f>
        <v>#DIV/0!</v>
      </c>
      <c r="V141" s="82"/>
      <c r="W141" s="82"/>
      <c r="X141" s="82"/>
      <c r="Y141" s="82"/>
      <c r="Z141" s="82"/>
      <c r="AA141" s="82"/>
      <c r="AB141" s="82"/>
      <c r="AC141" s="82"/>
    </row>
    <row r="142" spans="1:29" s="81" customFormat="1" x14ac:dyDescent="0.25">
      <c r="A142" s="89" t="s">
        <v>193</v>
      </c>
      <c r="B142" s="89"/>
      <c r="C142" s="90"/>
      <c r="D142" s="91"/>
      <c r="E142" s="3" t="s">
        <v>77</v>
      </c>
      <c r="F142" s="91"/>
      <c r="G142" s="92"/>
      <c r="H142" s="91"/>
      <c r="I142" s="91"/>
      <c r="J142" s="93"/>
      <c r="K142" s="91"/>
      <c r="L142" s="91"/>
      <c r="M142" s="127"/>
      <c r="N142" s="91"/>
      <c r="O142" s="94">
        <f>SUM(O143:O150)</f>
        <v>414110.47</v>
      </c>
      <c r="P142" s="94">
        <f>SUM(P143:P150)</f>
        <v>0</v>
      </c>
      <c r="Q142" s="20"/>
      <c r="V142" s="82"/>
      <c r="W142" s="82"/>
      <c r="X142" s="82"/>
      <c r="Y142" s="82"/>
      <c r="Z142" s="82"/>
      <c r="AA142" s="82"/>
      <c r="AB142" s="82"/>
      <c r="AC142" s="82"/>
    </row>
    <row r="143" spans="1:29" s="81" customFormat="1" ht="49.5" x14ac:dyDescent="0.25">
      <c r="A143" s="49" t="s">
        <v>194</v>
      </c>
      <c r="B143" s="95" t="str">
        <f>IFERROR(VLOOKUP(C143,'[23]SINAPI DEZEMBRO'!$A:$F,6,FALSE),IFERROR(VLOOKUP(C143,'[23]BANCO DE DADOS'!$A$3:$F$10542,2,FALSE),""))</f>
        <v>SICRO OUTUBRO / 2025</v>
      </c>
      <c r="C143" s="96">
        <v>5502114</v>
      </c>
      <c r="D143" s="97"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8">
        <f>VLOOKUP(A143,'[23]MEMÓRIA LOTE 5 AGRESTE MER'!$1:$1048576,6,FALSE)</f>
        <v>3803.04</v>
      </c>
      <c r="H143" s="99">
        <v>1</v>
      </c>
      <c r="I143" s="100">
        <f t="shared" ref="I143:I150" si="45">IF($H143="","",IF($H143=1,$O$10,IF($H143=2,$O$11,IF($H143=3,$O$12,IF($H143=4,$O$13,IF($H143=5,$O$14,IF($H143=6,$O$15)))))))</f>
        <v>0.25509999999999999</v>
      </c>
      <c r="J143" s="6">
        <f>IFERROR(VLOOKUP(C143,'[23]SINAPI DEZEMBRO'!$A:$E,4,FALSE),IFERROR(VLOOKUP(C143,'[23]BANCO DE DADOS'!$A$3:$F$10542,5,FALSE),""))</f>
        <v>8.41</v>
      </c>
      <c r="K143" s="7">
        <f t="shared" ref="K143:K150" si="46">IF($G143="","",TRUNC((J143*I143)+J143,2))</f>
        <v>10.55</v>
      </c>
      <c r="L143" s="100">
        <f t="shared" ref="L143:L150" si="47">IF($H143="","",IF($H143=1,$P$10,IF($H143=2,$P$11,IF($H143=3,$P$12,IF($H143=4,$P$13,IF($H143=5,$P$14,IF($H143=6,$P$15)))))))</f>
        <v>0</v>
      </c>
      <c r="M143" s="128"/>
      <c r="N143" s="7">
        <f t="shared" ref="N143:N150" si="48">IF($G143="","",TRUNC((M143*L143)+M143,2))</f>
        <v>0</v>
      </c>
      <c r="O143" s="7">
        <f t="shared" ref="O143:O150" si="49">IF($G143="","",TRUNC(K143*G143,2))</f>
        <v>40122.07</v>
      </c>
      <c r="P143" s="7">
        <f t="shared" ref="P143:P150" si="50">IF($G143="","",TRUNC(N143*G143,2))</f>
        <v>0</v>
      </c>
      <c r="Q143" s="20" t="e">
        <f>P143/$P$142</f>
        <v>#DIV/0!</v>
      </c>
      <c r="V143" s="82"/>
      <c r="W143" s="82"/>
      <c r="X143" s="82"/>
      <c r="Y143" s="82"/>
      <c r="Z143" s="82"/>
      <c r="AA143" s="82"/>
      <c r="AB143" s="82"/>
      <c r="AC143" s="82"/>
    </row>
    <row r="144" spans="1:29" s="81" customFormat="1" x14ac:dyDescent="0.25">
      <c r="A144" s="49" t="s">
        <v>195</v>
      </c>
      <c r="B144" s="95" t="str">
        <f>IFERROR(VLOOKUP(C144,'[23]SINAPI DEZEMBRO'!$A:$F,6,FALSE),IFERROR(VLOOKUP(C144,'[23]BANCO DE DADOS'!$A$3:$F$10542,2,FALSE),""))</f>
        <v>SICRO OUTUBRO / 2025</v>
      </c>
      <c r="C144" s="96">
        <v>4413942</v>
      </c>
      <c r="D144" s="97"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8">
        <f>VLOOKUP(A144,'[23]MEMÓRIA LOTE 5 AGRESTE MER'!$1:$1048576,6,FALSE)</f>
        <v>3803.04</v>
      </c>
      <c r="H144" s="99">
        <v>1</v>
      </c>
      <c r="I144" s="100">
        <f t="shared" si="45"/>
        <v>0.25509999999999999</v>
      </c>
      <c r="J144" s="6">
        <f>IFERROR(VLOOKUP(C144,'[23]SINAPI DEZEMBRO'!$A:$E,4,FALSE),IFERROR(VLOOKUP(C144,'[23]BANCO DE DADOS'!$A$3:$F$10542,5,FALSE),""))</f>
        <v>2.69</v>
      </c>
      <c r="K144" s="7">
        <f t="shared" si="46"/>
        <v>3.37</v>
      </c>
      <c r="L144" s="100">
        <f t="shared" si="47"/>
        <v>0</v>
      </c>
      <c r="M144" s="128"/>
      <c r="N144" s="7">
        <f t="shared" si="48"/>
        <v>0</v>
      </c>
      <c r="O144" s="7">
        <f t="shared" si="49"/>
        <v>12816.24</v>
      </c>
      <c r="P144" s="7">
        <f t="shared" si="50"/>
        <v>0</v>
      </c>
      <c r="Q144" s="20" t="e">
        <f t="shared" ref="Q144:Q150" si="51">P144/$P$142</f>
        <v>#DIV/0!</v>
      </c>
      <c r="V144" s="82"/>
      <c r="W144" s="82"/>
      <c r="X144" s="82"/>
      <c r="Y144" s="82"/>
      <c r="Z144" s="82"/>
      <c r="AA144" s="82"/>
      <c r="AB144" s="82"/>
      <c r="AC144" s="82"/>
    </row>
    <row r="145" spans="1:29" s="81" customFormat="1" ht="33" x14ac:dyDescent="0.25">
      <c r="A145" s="49" t="s">
        <v>196</v>
      </c>
      <c r="B145" s="95" t="str">
        <f>IFERROR(VLOOKUP(C145,'[23]SINAPI DEZEMBRO'!$A:$F,6,FALSE),IFERROR(VLOOKUP(C145,'[23]BANCO DE DADOS'!$A$3:$F$10542,2,FALSE),""))</f>
        <v>SICRO OUTUBRO / 2025</v>
      </c>
      <c r="C145" s="96">
        <v>4011227</v>
      </c>
      <c r="D145" s="97"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8">
        <f>VLOOKUP(A145,'[23]MEMÓRIA LOTE 5 AGRESTE MER'!$1:$1048576,6,FALSE)</f>
        <v>265.06</v>
      </c>
      <c r="H145" s="99">
        <v>1</v>
      </c>
      <c r="I145" s="100">
        <f t="shared" si="45"/>
        <v>0.25509999999999999</v>
      </c>
      <c r="J145" s="6">
        <f>IFERROR(VLOOKUP(C145,'[23]SINAPI DEZEMBRO'!$A:$E,4,FALSE),IFERROR(VLOOKUP(C145,'[23]BANCO DE DADOS'!$A$3:$F$10542,5,FALSE),""))</f>
        <v>15.23</v>
      </c>
      <c r="K145" s="7">
        <f t="shared" si="46"/>
        <v>19.11</v>
      </c>
      <c r="L145" s="100">
        <f t="shared" si="47"/>
        <v>0</v>
      </c>
      <c r="M145" s="128"/>
      <c r="N145" s="7">
        <f t="shared" si="48"/>
        <v>0</v>
      </c>
      <c r="O145" s="7">
        <f t="shared" si="49"/>
        <v>5065.29</v>
      </c>
      <c r="P145" s="7">
        <f t="shared" si="50"/>
        <v>0</v>
      </c>
      <c r="Q145" s="20" t="e">
        <f t="shared" si="51"/>
        <v>#DIV/0!</v>
      </c>
      <c r="V145" s="82"/>
      <c r="W145" s="82"/>
      <c r="X145" s="82"/>
      <c r="Y145" s="82"/>
      <c r="Z145" s="82"/>
      <c r="AA145" s="82"/>
      <c r="AB145" s="82"/>
      <c r="AC145" s="82"/>
    </row>
    <row r="146" spans="1:29" s="81" customFormat="1" ht="49.5" x14ac:dyDescent="0.25">
      <c r="A146" s="49" t="s">
        <v>197</v>
      </c>
      <c r="B146" s="95" t="str">
        <f>IFERROR(VLOOKUP(C146,'[23]SINAPI DEZEMBRO'!$A:$F,6,FALSE),IFERROR(VLOOKUP(C146,'[23]BANCO DE DADOS'!$A$3:$F$10542,2,FALSE),""))</f>
        <v>SINAPI DEZEMBRO 2025</v>
      </c>
      <c r="C146" s="96">
        <v>98525</v>
      </c>
      <c r="D146" s="97"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8">
        <f>VLOOKUP(A146,'[23]MEMÓRIA LOTE 5 AGRESTE MER'!$1:$1048576,6,FALSE)</f>
        <v>25353.599999999999</v>
      </c>
      <c r="H146" s="99">
        <v>1</v>
      </c>
      <c r="I146" s="100">
        <f t="shared" si="45"/>
        <v>0.25509999999999999</v>
      </c>
      <c r="J146" s="6">
        <f>IFERROR(VLOOKUP(C146,'[23]SINAPI DEZEMBRO'!$A:$E,4,FALSE),IFERROR(VLOOKUP(C146,'[23]BANCO DE DADOS'!$A$3:$F$10542,5,FALSE),""))</f>
        <v>0.65</v>
      </c>
      <c r="K146" s="7">
        <f t="shared" si="46"/>
        <v>0.81</v>
      </c>
      <c r="L146" s="100">
        <f t="shared" si="47"/>
        <v>0</v>
      </c>
      <c r="M146" s="128"/>
      <c r="N146" s="7">
        <f t="shared" si="48"/>
        <v>0</v>
      </c>
      <c r="O146" s="7">
        <f t="shared" si="49"/>
        <v>20536.41</v>
      </c>
      <c r="P146" s="7">
        <f t="shared" si="50"/>
        <v>0</v>
      </c>
      <c r="Q146" s="20" t="e">
        <f t="shared" si="51"/>
        <v>#DIV/0!</v>
      </c>
      <c r="V146" s="82"/>
      <c r="W146" s="82"/>
      <c r="X146" s="82"/>
      <c r="Y146" s="82"/>
      <c r="Z146" s="82"/>
      <c r="AA146" s="82"/>
      <c r="AB146" s="82"/>
      <c r="AC146" s="82"/>
    </row>
    <row r="147" spans="1:29" s="81" customFormat="1" ht="49.5" x14ac:dyDescent="0.25">
      <c r="A147" s="49" t="s">
        <v>198</v>
      </c>
      <c r="B147" s="95" t="str">
        <f>IFERROR(VLOOKUP(C147,'[23]SINAPI DEZEMBRO'!$A:$F,6,FALSE),IFERROR(VLOOKUP(C147,'[23]BANCO DE DADOS'!$A$3:$F$10542,2,FALSE),""))</f>
        <v>SINAPI DEZEMBRO 2025</v>
      </c>
      <c r="C147" s="96">
        <v>100979</v>
      </c>
      <c r="D147" s="97"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8">
        <f>VLOOKUP(A147,'[23]MEMÓRIA LOTE 5 AGRESTE MER'!$1:$1048576,6,FALSE)</f>
        <v>6591.93</v>
      </c>
      <c r="H147" s="99">
        <v>1</v>
      </c>
      <c r="I147" s="100">
        <f t="shared" si="45"/>
        <v>0.25509999999999999</v>
      </c>
      <c r="J147" s="6">
        <f>IFERROR(VLOOKUP(C147,'[23]SINAPI DEZEMBRO'!$A:$E,4,FALSE),IFERROR(VLOOKUP(C147,'[23]BANCO DE DADOS'!$A$3:$F$10542,5,FALSE),""))</f>
        <v>6.66</v>
      </c>
      <c r="K147" s="7">
        <f t="shared" si="46"/>
        <v>8.35</v>
      </c>
      <c r="L147" s="100">
        <f t="shared" si="47"/>
        <v>0</v>
      </c>
      <c r="M147" s="128"/>
      <c r="N147" s="7">
        <f t="shared" si="48"/>
        <v>0</v>
      </c>
      <c r="O147" s="7">
        <f t="shared" si="49"/>
        <v>55042.61</v>
      </c>
      <c r="P147" s="7">
        <f t="shared" si="50"/>
        <v>0</v>
      </c>
      <c r="Q147" s="20" t="e">
        <f t="shared" si="51"/>
        <v>#DIV/0!</v>
      </c>
      <c r="V147" s="82"/>
      <c r="W147" s="82"/>
      <c r="X147" s="82"/>
      <c r="Y147" s="82"/>
      <c r="Z147" s="82"/>
      <c r="AA147" s="82"/>
      <c r="AB147" s="82"/>
      <c r="AC147" s="82"/>
    </row>
    <row r="148" spans="1:29" s="81" customFormat="1" ht="33" x14ac:dyDescent="0.25">
      <c r="A148" s="49" t="s">
        <v>199</v>
      </c>
      <c r="B148" s="95" t="str">
        <f>IFERROR(VLOOKUP(C148,'[23]SINAPI DEZEMBRO'!$A:$F,6,FALSE),IFERROR(VLOOKUP(C148,'[23]BANCO DE DADOS'!$A$3:$F$10542,2,FALSE),""))</f>
        <v>SINAPI DEZEMBRO 2025</v>
      </c>
      <c r="C148" s="96">
        <v>95876</v>
      </c>
      <c r="D148" s="97"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8">
        <f>VLOOKUP(A148,'[23]MEMÓRIA LOTE 5 AGRESTE MER'!$1:$1048576,6,FALSE)</f>
        <v>98878.95</v>
      </c>
      <c r="H148" s="99">
        <v>1</v>
      </c>
      <c r="I148" s="100">
        <f t="shared" si="45"/>
        <v>0.25509999999999999</v>
      </c>
      <c r="J148" s="6">
        <f>IFERROR(VLOOKUP(C148,'[23]SINAPI DEZEMBRO'!$A:$E,4,FALSE),IFERROR(VLOOKUP(C148,'[23]BANCO DE DADOS'!$A$3:$F$10542,5,FALSE),""))</f>
        <v>2.16</v>
      </c>
      <c r="K148" s="7">
        <f t="shared" si="46"/>
        <v>2.71</v>
      </c>
      <c r="L148" s="100">
        <f t="shared" si="47"/>
        <v>0</v>
      </c>
      <c r="M148" s="128"/>
      <c r="N148" s="7">
        <f t="shared" si="48"/>
        <v>0</v>
      </c>
      <c r="O148" s="7">
        <f t="shared" si="49"/>
        <v>267961.95</v>
      </c>
      <c r="P148" s="7">
        <f t="shared" si="50"/>
        <v>0</v>
      </c>
      <c r="Q148" s="20" t="e">
        <f t="shared" si="51"/>
        <v>#DIV/0!</v>
      </c>
      <c r="V148" s="82"/>
      <c r="W148" s="82"/>
      <c r="X148" s="82"/>
      <c r="Y148" s="82"/>
      <c r="Z148" s="82"/>
      <c r="AA148" s="82"/>
      <c r="AB148" s="82"/>
      <c r="AC148" s="82"/>
    </row>
    <row r="149" spans="1:29" ht="33" x14ac:dyDescent="0.25">
      <c r="A149" s="49" t="s">
        <v>200</v>
      </c>
      <c r="B149" s="95" t="str">
        <f>IFERROR(VLOOKUP(C149,'[23]SINAPI DEZEMBRO'!$A:$F,6,FALSE),IFERROR(VLOOKUP(C149,'[23]BANCO DE DADOS'!$A$3:$F$10542,2,FALSE),""))</f>
        <v>ORSE NOVEMBRO / 2025</v>
      </c>
      <c r="C149" s="96">
        <v>4268</v>
      </c>
      <c r="D149" s="97"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8">
        <f>VLOOKUP(A149,'[23]MEMÓRIA LOTE 5 AGRESTE MER'!$1:$1048576,6,FALSE)</f>
        <v>3</v>
      </c>
      <c r="H149" s="99">
        <v>1</v>
      </c>
      <c r="I149" s="100">
        <f t="shared" si="45"/>
        <v>0.25509999999999999</v>
      </c>
      <c r="J149" s="6">
        <f>IFERROR(VLOOKUP(C149,'[23]SINAPI DEZEMBRO'!$A:$E,4,FALSE),IFERROR(VLOOKUP(C149,'[23]BANCO DE DADOS'!$A$3:$F$10542,5,FALSE),""))</f>
        <v>106.85</v>
      </c>
      <c r="K149" s="7">
        <f t="shared" si="46"/>
        <v>134.1</v>
      </c>
      <c r="L149" s="100">
        <f t="shared" si="47"/>
        <v>0</v>
      </c>
      <c r="M149" s="128"/>
      <c r="N149" s="7">
        <f t="shared" si="48"/>
        <v>0</v>
      </c>
      <c r="O149" s="7">
        <f t="shared" si="49"/>
        <v>402.3</v>
      </c>
      <c r="P149" s="7">
        <f t="shared" si="50"/>
        <v>0</v>
      </c>
      <c r="Q149" s="20" t="e">
        <f t="shared" si="51"/>
        <v>#DIV/0!</v>
      </c>
      <c r="V149" s="101"/>
    </row>
    <row r="150" spans="1:29" x14ac:dyDescent="0.25">
      <c r="A150" s="49" t="s">
        <v>201</v>
      </c>
      <c r="B150" s="95" t="str">
        <f>IFERROR(VLOOKUP(C150,'[23]SINAPI DEZEMBRO'!$A:$F,6,FALSE),IFERROR(VLOOKUP(C150,'[23]BANCO DE DADOS'!$A$3:$F$10542,2,FALSE),""))</f>
        <v>COMPOSIÇÃO</v>
      </c>
      <c r="C150" s="96" t="s">
        <v>86</v>
      </c>
      <c r="D150" s="97"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8">
        <f>VLOOKUP(A150,'[23]MEMÓRIA LOTE 5 AGRESTE MER'!$1:$1048576,6,FALSE)</f>
        <v>265.06</v>
      </c>
      <c r="H150" s="99">
        <v>5</v>
      </c>
      <c r="I150" s="100">
        <f t="shared" si="45"/>
        <v>0.184</v>
      </c>
      <c r="J150" s="6">
        <f>IFERROR(VLOOKUP(C150,'[23]SINAPI DEZEMBRO'!$A:$E,4,FALSE),IFERROR(VLOOKUP(C150,'[23]BANCO DE DADOS'!$A$3:$F$10542,5,FALSE),""))</f>
        <v>38.76</v>
      </c>
      <c r="K150" s="7">
        <f t="shared" si="46"/>
        <v>45.89</v>
      </c>
      <c r="L150" s="100">
        <f t="shared" si="47"/>
        <v>0</v>
      </c>
      <c r="M150" s="128"/>
      <c r="N150" s="7">
        <f t="shared" si="48"/>
        <v>0</v>
      </c>
      <c r="O150" s="7">
        <f t="shared" si="49"/>
        <v>12163.6</v>
      </c>
      <c r="P150" s="7">
        <f t="shared" si="50"/>
        <v>0</v>
      </c>
      <c r="Q150" s="20" t="e">
        <f t="shared" si="51"/>
        <v>#DIV/0!</v>
      </c>
      <c r="V150" s="101"/>
    </row>
    <row r="151" spans="1:29" x14ac:dyDescent="0.25">
      <c r="A151" s="89" t="s">
        <v>202</v>
      </c>
      <c r="B151" s="89"/>
      <c r="C151" s="90"/>
      <c r="D151" s="91"/>
      <c r="E151" s="3" t="s">
        <v>203</v>
      </c>
      <c r="F151" s="91"/>
      <c r="G151" s="92"/>
      <c r="H151" s="91"/>
      <c r="I151" s="91"/>
      <c r="J151" s="93"/>
      <c r="K151" s="91"/>
      <c r="L151" s="91"/>
      <c r="M151" s="127"/>
      <c r="N151" s="91"/>
      <c r="O151" s="94">
        <f>SUM(O152:O165)</f>
        <v>3849512.97</v>
      </c>
      <c r="P151" s="94">
        <f>SUM(P152:P165)</f>
        <v>0</v>
      </c>
      <c r="V151" s="101"/>
    </row>
    <row r="152" spans="1:29" ht="49.5" x14ac:dyDescent="0.25">
      <c r="A152" s="49" t="s">
        <v>204</v>
      </c>
      <c r="B152" s="95" t="str">
        <f>IFERROR(VLOOKUP(C152,'[23]SINAPI DEZEMBRO'!$A:$F,6,FALSE),IFERROR(VLOOKUP(C152,'[23]BANCO DE DADOS'!$A$3:$F$10542,2,FALSE),""))</f>
        <v>SINAPI DEZEMBRO 2025</v>
      </c>
      <c r="C152" s="96">
        <v>100576</v>
      </c>
      <c r="D152" s="97" t="str">
        <f>IFERROR(IF(C152="","FALTA",VLOOKUP($C152,'[23]E-FISCO'!$A$1:$B$5439,2,)),"FALTA")</f>
        <v>FALTA</v>
      </c>
      <c r="E152" s="9"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8">
        <f>VLOOKUP(A152,'[23]MEMÓRIA LOTE 5 AGRESTE MER'!$1:$1048576,6,FALSE)</f>
        <v>25353.599999999999</v>
      </c>
      <c r="H152" s="99">
        <v>1</v>
      </c>
      <c r="I152" s="100">
        <f t="shared" ref="I152:I165" si="52">IF($H152="","",IF($H152=1,$O$10,IF($H152=2,$O$11,IF($H152=3,$O$12,IF($H152=4,$O$13,IF($H152=5,$O$14,IF($H152=6,$O$15)))))))</f>
        <v>0.25509999999999999</v>
      </c>
      <c r="J152" s="6">
        <f>IFERROR(VLOOKUP(C152,'[23]SINAPI DEZEMBRO'!$A:$E,4,FALSE),IFERROR(VLOOKUP(C152,'[23]BANCO DE DADOS'!$A$3:$F$10542,5,FALSE),""))</f>
        <v>2.69</v>
      </c>
      <c r="K152" s="7">
        <f t="shared" ref="K152:K165" si="53">IF($G152="","",TRUNC((J152*I152)+J152,2))</f>
        <v>3.37</v>
      </c>
      <c r="L152" s="100">
        <f t="shared" ref="L152:L165" si="54">IF($H152="","",IF($H152=1,$P$10,IF($H152=2,$P$11,IF($H152=3,$P$12,IF($H152=4,$P$13,IF($H152=5,$P$14,IF($H152=6,$P$15)))))))</f>
        <v>0</v>
      </c>
      <c r="M152" s="128"/>
      <c r="N152" s="7">
        <f t="shared" ref="N152:N165" si="55">IF($G152="","",TRUNC((M152*L152)+M152,2))</f>
        <v>0</v>
      </c>
      <c r="O152" s="7">
        <f t="shared" ref="O152:O165" si="56">IF($G152="","",TRUNC(K152*G152,2))</f>
        <v>85441.63</v>
      </c>
      <c r="P152" s="7">
        <f t="shared" ref="P152:P165" si="57">IF($G152="","",TRUNC(N152*G152,2))</f>
        <v>0</v>
      </c>
      <c r="Q152" s="20" t="e">
        <f>P152/$P$151</f>
        <v>#DIV/0!</v>
      </c>
      <c r="V152" s="101"/>
    </row>
    <row r="153" spans="1:29" ht="33" x14ac:dyDescent="0.25">
      <c r="A153" s="49" t="s">
        <v>205</v>
      </c>
      <c r="B153" s="95" t="str">
        <f>IFERROR(VLOOKUP(C153,'[23]SINAPI DEZEMBRO'!$A:$F,6,FALSE),IFERROR(VLOOKUP(C153,'[23]BANCO DE DADOS'!$A$3:$F$10542,2,FALSE),""))</f>
        <v>SICRO OUTUBRO / 2025</v>
      </c>
      <c r="C153" s="96">
        <v>4011300</v>
      </c>
      <c r="D153" s="97"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8">
        <f>VLOOKUP(A153,'[23]MEMÓRIA LOTE 5 AGRESTE MER'!$1:$1048576,6,FALSE)</f>
        <v>1325.3</v>
      </c>
      <c r="H153" s="99">
        <v>1</v>
      </c>
      <c r="I153" s="100">
        <f t="shared" si="52"/>
        <v>0.25509999999999999</v>
      </c>
      <c r="J153" s="6">
        <f>IFERROR(VLOOKUP(C153,'[23]SINAPI DEZEMBRO'!$A:$E,4,FALSE),IFERROR(VLOOKUP(C153,'[23]BANCO DE DADOS'!$A$3:$F$10542,5,FALSE),""))</f>
        <v>60.81</v>
      </c>
      <c r="K153" s="7">
        <f t="shared" si="53"/>
        <v>76.319999999999993</v>
      </c>
      <c r="L153" s="100">
        <f t="shared" si="54"/>
        <v>0</v>
      </c>
      <c r="M153" s="128"/>
      <c r="N153" s="7">
        <f t="shared" si="55"/>
        <v>0</v>
      </c>
      <c r="O153" s="7">
        <f t="shared" si="56"/>
        <v>101146.89</v>
      </c>
      <c r="P153" s="7">
        <f t="shared" si="57"/>
        <v>0</v>
      </c>
      <c r="Q153" s="20" t="e">
        <f t="shared" ref="Q153:Q165" si="58">P153/$P$151</f>
        <v>#DIV/0!</v>
      </c>
      <c r="V153" s="101"/>
    </row>
    <row r="154" spans="1:29" ht="49.5" x14ac:dyDescent="0.25">
      <c r="A154" s="49" t="s">
        <v>206</v>
      </c>
      <c r="B154" s="95" t="str">
        <f>IFERROR(VLOOKUP(C154,'[23]SINAPI DEZEMBRO'!$A:$F,6,FALSE),IFERROR(VLOOKUP(C154,'[23]BANCO DE DADOS'!$A$3:$F$10542,2,FALSE),""))</f>
        <v>SINAPI DEZEMBRO 2025</v>
      </c>
      <c r="C154" s="96">
        <v>96396</v>
      </c>
      <c r="D154" s="97"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8">
        <f>VLOOKUP(A154,'[23]MEMÓRIA LOTE 5 AGRESTE MER'!$1:$1048576,6,FALSE)</f>
        <v>2535.36</v>
      </c>
      <c r="H154" s="99">
        <v>1</v>
      </c>
      <c r="I154" s="100">
        <f t="shared" si="52"/>
        <v>0.25509999999999999</v>
      </c>
      <c r="J154" s="6">
        <f>IFERROR(VLOOKUP(C154,'[23]SINAPI DEZEMBRO'!$A:$E,4,FALSE),IFERROR(VLOOKUP(C154,'[23]BANCO DE DADOS'!$A$3:$F$10542,5,FALSE),""))</f>
        <v>174.98</v>
      </c>
      <c r="K154" s="7">
        <f t="shared" si="53"/>
        <v>219.61</v>
      </c>
      <c r="L154" s="100">
        <f t="shared" si="54"/>
        <v>0</v>
      </c>
      <c r="M154" s="128"/>
      <c r="N154" s="7">
        <f t="shared" si="55"/>
        <v>0</v>
      </c>
      <c r="O154" s="7">
        <f t="shared" si="56"/>
        <v>556790.4</v>
      </c>
      <c r="P154" s="7">
        <f t="shared" si="57"/>
        <v>0</v>
      </c>
      <c r="Q154" s="20" t="e">
        <f t="shared" si="58"/>
        <v>#DIV/0!</v>
      </c>
      <c r="V154" s="101"/>
    </row>
    <row r="155" spans="1:29" ht="49.5" x14ac:dyDescent="0.25">
      <c r="A155" s="49" t="s">
        <v>207</v>
      </c>
      <c r="B155" s="95" t="str">
        <f>IFERROR(VLOOKUP(C155,'[23]SINAPI DEZEMBRO'!$A:$F,6,FALSE),IFERROR(VLOOKUP(C155,'[23]BANCO DE DADOS'!$A$3:$F$10542,2,FALSE),""))</f>
        <v>SINAPI DEZEMBRO 2025</v>
      </c>
      <c r="C155" s="96">
        <v>100975</v>
      </c>
      <c r="D155" s="97"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8">
        <f>VLOOKUP(A155,'[23]MEMÓRIA LOTE 5 AGRESTE MER'!$1:$1048576,6,FALSE)</f>
        <v>5837.08</v>
      </c>
      <c r="H155" s="99">
        <v>1</v>
      </c>
      <c r="I155" s="100">
        <f t="shared" si="52"/>
        <v>0.25509999999999999</v>
      </c>
      <c r="J155" s="6">
        <f>IFERROR(VLOOKUP(C155,'[23]SINAPI DEZEMBRO'!$A:$E,4,FALSE),IFERROR(VLOOKUP(C155,'[23]BANCO DE DADOS'!$A$3:$F$10542,5,FALSE),""))</f>
        <v>8.4700000000000006</v>
      </c>
      <c r="K155" s="7">
        <f t="shared" si="53"/>
        <v>10.63</v>
      </c>
      <c r="L155" s="100">
        <f t="shared" si="54"/>
        <v>0</v>
      </c>
      <c r="M155" s="128"/>
      <c r="N155" s="7">
        <f t="shared" si="55"/>
        <v>0</v>
      </c>
      <c r="O155" s="7">
        <f t="shared" si="56"/>
        <v>62048.160000000003</v>
      </c>
      <c r="P155" s="7">
        <f t="shared" si="57"/>
        <v>0</v>
      </c>
      <c r="Q155" s="20" t="e">
        <f t="shared" si="58"/>
        <v>#DIV/0!</v>
      </c>
      <c r="V155" s="101"/>
    </row>
    <row r="156" spans="1:29" ht="49.5" x14ac:dyDescent="0.25">
      <c r="A156" s="49" t="s">
        <v>208</v>
      </c>
      <c r="B156" s="95" t="str">
        <f>IFERROR(VLOOKUP(C156,'[23]SINAPI DEZEMBRO'!$A:$F,6,FALSE),IFERROR(VLOOKUP(C156,'[23]BANCO DE DADOS'!$A$3:$F$10542,2,FALSE),""))</f>
        <v>SINAPI DEZEMBRO 2025</v>
      </c>
      <c r="C156" s="96">
        <v>93593</v>
      </c>
      <c r="D156" s="97"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8">
        <f>VLOOKUP(A156,'[23]MEMÓRIA LOTE 5 AGRESTE MER'!$1:$1048576,6,FALSE)</f>
        <v>370896.37</v>
      </c>
      <c r="H156" s="99">
        <v>1</v>
      </c>
      <c r="I156" s="100">
        <f t="shared" si="52"/>
        <v>0.25509999999999999</v>
      </c>
      <c r="J156" s="6">
        <f>IFERROR(VLOOKUP(C156,'[23]SINAPI DEZEMBRO'!$A:$E,4,FALSE),IFERROR(VLOOKUP(C156,'[23]BANCO DE DADOS'!$A$3:$F$10542,5,FALSE),""))</f>
        <v>0.87</v>
      </c>
      <c r="K156" s="7">
        <f t="shared" si="53"/>
        <v>1.0900000000000001</v>
      </c>
      <c r="L156" s="100">
        <f t="shared" si="54"/>
        <v>0</v>
      </c>
      <c r="M156" s="128"/>
      <c r="N156" s="7">
        <f t="shared" si="55"/>
        <v>0</v>
      </c>
      <c r="O156" s="7">
        <f t="shared" si="56"/>
        <v>404277.04</v>
      </c>
      <c r="P156" s="7">
        <f t="shared" si="57"/>
        <v>0</v>
      </c>
      <c r="Q156" s="20" t="e">
        <f t="shared" si="58"/>
        <v>#DIV/0!</v>
      </c>
      <c r="V156" s="101"/>
    </row>
    <row r="157" spans="1:29" ht="33" x14ac:dyDescent="0.25">
      <c r="A157" s="49" t="s">
        <v>209</v>
      </c>
      <c r="B157" s="95" t="str">
        <f>IFERROR(VLOOKUP(C157,'[23]SINAPI DEZEMBRO'!$A:$F,6,FALSE),IFERROR(VLOOKUP(C157,'[23]BANCO DE DADOS'!$A$3:$F$10542,2,FALSE),""))</f>
        <v>SINAPI DEZEMBRO 2025</v>
      </c>
      <c r="C157" s="96">
        <v>95876</v>
      </c>
      <c r="D157" s="97"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8">
        <f>VLOOKUP(A157,'[23]MEMÓRIA LOTE 5 AGRESTE MER'!$1:$1048576,6,FALSE)</f>
        <v>41210.699999999997</v>
      </c>
      <c r="H157" s="99">
        <v>1</v>
      </c>
      <c r="I157" s="100">
        <f t="shared" si="52"/>
        <v>0.25509999999999999</v>
      </c>
      <c r="J157" s="6">
        <f>IFERROR(VLOOKUP(C157,'[23]SINAPI DEZEMBRO'!$A:$E,4,FALSE),IFERROR(VLOOKUP(C157,'[23]BANCO DE DADOS'!$A$3:$F$10542,5,FALSE),""))</f>
        <v>2.16</v>
      </c>
      <c r="K157" s="7">
        <f t="shared" si="53"/>
        <v>2.71</v>
      </c>
      <c r="L157" s="100">
        <f t="shared" si="54"/>
        <v>0</v>
      </c>
      <c r="M157" s="128"/>
      <c r="N157" s="7">
        <f t="shared" si="55"/>
        <v>0</v>
      </c>
      <c r="O157" s="7">
        <f t="shared" si="56"/>
        <v>111680.99</v>
      </c>
      <c r="P157" s="7">
        <f t="shared" si="57"/>
        <v>0</v>
      </c>
      <c r="Q157" s="20" t="e">
        <f t="shared" si="58"/>
        <v>#DIV/0!</v>
      </c>
      <c r="V157" s="101"/>
    </row>
    <row r="158" spans="1:29" ht="33" x14ac:dyDescent="0.25">
      <c r="A158" s="49" t="s">
        <v>210</v>
      </c>
      <c r="B158" s="95" t="str">
        <f>IFERROR(VLOOKUP(C158,'[23]SINAPI DEZEMBRO'!$A:$F,6,FALSE),IFERROR(VLOOKUP(C158,'[23]BANCO DE DADOS'!$A$3:$F$10542,2,FALSE),""))</f>
        <v>SINAPI DEZEMBRO 2025</v>
      </c>
      <c r="C158" s="96">
        <v>101169</v>
      </c>
      <c r="D158" s="97"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8">
        <f>VLOOKUP(A158,'[23]MEMÓRIA LOTE 5 AGRESTE MER'!$1:$1048576,6,FALSE)</f>
        <v>15365.83</v>
      </c>
      <c r="H158" s="99">
        <v>1</v>
      </c>
      <c r="I158" s="100">
        <f t="shared" si="52"/>
        <v>0.25509999999999999</v>
      </c>
      <c r="J158" s="6">
        <f>IFERROR(VLOOKUP(C158,'[23]SINAPI DEZEMBRO'!$A:$E,4,FALSE),IFERROR(VLOOKUP(C158,'[23]BANCO DE DADOS'!$A$3:$F$10542,5,FALSE),""))</f>
        <v>89.18</v>
      </c>
      <c r="K158" s="7">
        <f t="shared" si="53"/>
        <v>111.92</v>
      </c>
      <c r="L158" s="100">
        <f t="shared" si="54"/>
        <v>0</v>
      </c>
      <c r="M158" s="128"/>
      <c r="N158" s="7">
        <f t="shared" si="55"/>
        <v>0</v>
      </c>
      <c r="O158" s="7">
        <f t="shared" si="56"/>
        <v>1719743.69</v>
      </c>
      <c r="P158" s="7">
        <f t="shared" si="57"/>
        <v>0</v>
      </c>
      <c r="Q158" s="20" t="e">
        <f t="shared" si="58"/>
        <v>#DIV/0!</v>
      </c>
      <c r="V158" s="101"/>
    </row>
    <row r="159" spans="1:29" ht="33" x14ac:dyDescent="0.25">
      <c r="A159" s="49" t="s">
        <v>211</v>
      </c>
      <c r="B159" s="95" t="str">
        <f>IFERROR(VLOOKUP(C159,'[23]SINAPI DEZEMBRO'!$A:$F,6,FALSE),IFERROR(VLOOKUP(C159,'[23]BANCO DE DADOS'!$A$3:$F$10542,2,FALSE),""))</f>
        <v>SINAPI DEZEMBRO 2025</v>
      </c>
      <c r="C159" s="96">
        <v>94281</v>
      </c>
      <c r="D159" s="97"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8">
        <f>VLOOKUP(A159,'[23]MEMÓRIA LOTE 5 AGRESTE MER'!$1:$1048576,6,FALSE)</f>
        <v>4609.74</v>
      </c>
      <c r="H159" s="99">
        <v>1</v>
      </c>
      <c r="I159" s="100">
        <f t="shared" si="52"/>
        <v>0.25509999999999999</v>
      </c>
      <c r="J159" s="6">
        <f>IFERROR(VLOOKUP(C159,'[23]SINAPI DEZEMBRO'!$A:$E,4,FALSE),IFERROR(VLOOKUP(C159,'[23]BANCO DE DADOS'!$A$3:$F$10542,5,FALSE),""))</f>
        <v>45.01</v>
      </c>
      <c r="K159" s="7">
        <f t="shared" si="53"/>
        <v>56.49</v>
      </c>
      <c r="L159" s="100">
        <f t="shared" si="54"/>
        <v>0</v>
      </c>
      <c r="M159" s="128"/>
      <c r="N159" s="7">
        <f t="shared" si="55"/>
        <v>0</v>
      </c>
      <c r="O159" s="7">
        <f t="shared" si="56"/>
        <v>260404.21</v>
      </c>
      <c r="P159" s="7">
        <f t="shared" si="57"/>
        <v>0</v>
      </c>
      <c r="Q159" s="20" t="e">
        <f t="shared" si="58"/>
        <v>#DIV/0!</v>
      </c>
      <c r="V159" s="101"/>
    </row>
    <row r="160" spans="1:29" ht="33" x14ac:dyDescent="0.25">
      <c r="A160" s="49" t="s">
        <v>212</v>
      </c>
      <c r="B160" s="95" t="str">
        <f>IFERROR(VLOOKUP(C160,'[23]SINAPI DEZEMBRO'!$A:$F,6,FALSE),IFERROR(VLOOKUP(C160,'[23]BANCO DE DADOS'!$A$3:$F$10542,2,FALSE),""))</f>
        <v>SINAPI DEZEMBRO 2025</v>
      </c>
      <c r="C160" s="96">
        <v>94282</v>
      </c>
      <c r="D160" s="97"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8">
        <f>VLOOKUP(A160,'[23]MEMÓRIA LOTE 5 AGRESTE MER'!$1:$1048576,6,FALSE)</f>
        <v>512.19000000000005</v>
      </c>
      <c r="H160" s="99">
        <v>1</v>
      </c>
      <c r="I160" s="100">
        <f t="shared" si="52"/>
        <v>0.25509999999999999</v>
      </c>
      <c r="J160" s="6">
        <f>IFERROR(VLOOKUP(C160,'[23]SINAPI DEZEMBRO'!$A:$E,4,FALSE),IFERROR(VLOOKUP(C160,'[23]BANCO DE DADOS'!$A$3:$F$10542,5,FALSE),""))</f>
        <v>52.41</v>
      </c>
      <c r="K160" s="7">
        <f t="shared" si="53"/>
        <v>65.77</v>
      </c>
      <c r="L160" s="100">
        <f t="shared" si="54"/>
        <v>0</v>
      </c>
      <c r="M160" s="128"/>
      <c r="N160" s="7">
        <f t="shared" si="55"/>
        <v>0</v>
      </c>
      <c r="O160" s="7">
        <f t="shared" si="56"/>
        <v>33686.730000000003</v>
      </c>
      <c r="P160" s="7">
        <f t="shared" si="57"/>
        <v>0</v>
      </c>
      <c r="Q160" s="20" t="e">
        <f t="shared" si="58"/>
        <v>#DIV/0!</v>
      </c>
      <c r="V160" s="101"/>
    </row>
    <row r="161" spans="1:22" ht="49.5" x14ac:dyDescent="0.25">
      <c r="A161" s="49" t="s">
        <v>213</v>
      </c>
      <c r="B161" s="95" t="str">
        <f>IFERROR(VLOOKUP(C161,'[23]SINAPI DEZEMBRO'!$A:$F,6,FALSE),IFERROR(VLOOKUP(C161,'[23]BANCO DE DADOS'!$A$3:$F$10542,2,FALSE),""))</f>
        <v>SINAPI DEZEMBRO 2025</v>
      </c>
      <c r="C161" s="96">
        <v>94273</v>
      </c>
      <c r="D161" s="97"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8">
        <f>VLOOKUP(A161,'[23]MEMÓRIA LOTE 5 AGRESTE MER'!$1:$1048576,6,FALSE)</f>
        <v>6146.32</v>
      </c>
      <c r="H161" s="99">
        <v>1</v>
      </c>
      <c r="I161" s="100">
        <f t="shared" si="52"/>
        <v>0.25509999999999999</v>
      </c>
      <c r="J161" s="6">
        <f>IFERROR(VLOOKUP(C161,'[23]SINAPI DEZEMBRO'!$A:$E,4,FALSE),IFERROR(VLOOKUP(C161,'[23]BANCO DE DADOS'!$A$3:$F$10542,5,FALSE),""))</f>
        <v>51.62</v>
      </c>
      <c r="K161" s="7">
        <f t="shared" si="53"/>
        <v>64.78</v>
      </c>
      <c r="L161" s="100">
        <f t="shared" si="54"/>
        <v>0</v>
      </c>
      <c r="M161" s="128"/>
      <c r="N161" s="7">
        <f t="shared" si="55"/>
        <v>0</v>
      </c>
      <c r="O161" s="7">
        <f t="shared" si="56"/>
        <v>398158.6</v>
      </c>
      <c r="P161" s="7">
        <f t="shared" si="57"/>
        <v>0</v>
      </c>
      <c r="Q161" s="20" t="e">
        <f t="shared" si="58"/>
        <v>#DIV/0!</v>
      </c>
      <c r="V161" s="101"/>
    </row>
    <row r="162" spans="1:22" ht="49.5" x14ac:dyDescent="0.25">
      <c r="A162" s="49" t="s">
        <v>214</v>
      </c>
      <c r="B162" s="95" t="str">
        <f>IFERROR(VLOOKUP(C162,'[23]SINAPI DEZEMBRO'!$A:$F,6,FALSE),IFERROR(VLOOKUP(C162,'[23]BANCO DE DADOS'!$A$3:$F$10542,2,FALSE),""))</f>
        <v>SINAPI DEZEMBRO 2025</v>
      </c>
      <c r="C162" s="96">
        <v>94274</v>
      </c>
      <c r="D162" s="97"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8">
        <f>VLOOKUP(A162,'[23]MEMÓRIA LOTE 5 AGRESTE MER'!$1:$1048576,6,FALSE)</f>
        <v>512.19000000000005</v>
      </c>
      <c r="H162" s="99">
        <v>1</v>
      </c>
      <c r="I162" s="100">
        <f t="shared" si="52"/>
        <v>0.25509999999999999</v>
      </c>
      <c r="J162" s="6">
        <f>IFERROR(VLOOKUP(C162,'[23]SINAPI DEZEMBRO'!$A:$E,4,FALSE),IFERROR(VLOOKUP(C162,'[23]BANCO DE DADOS'!$A$3:$F$10542,5,FALSE),""))</f>
        <v>54.42</v>
      </c>
      <c r="K162" s="7">
        <f t="shared" si="53"/>
        <v>68.3</v>
      </c>
      <c r="L162" s="100">
        <f t="shared" si="54"/>
        <v>0</v>
      </c>
      <c r="M162" s="128"/>
      <c r="N162" s="7">
        <f t="shared" si="55"/>
        <v>0</v>
      </c>
      <c r="O162" s="7">
        <f t="shared" si="56"/>
        <v>34982.57</v>
      </c>
      <c r="P162" s="7">
        <f t="shared" si="57"/>
        <v>0</v>
      </c>
      <c r="Q162" s="20" t="e">
        <f t="shared" si="58"/>
        <v>#DIV/0!</v>
      </c>
      <c r="V162" s="101"/>
    </row>
    <row r="163" spans="1:22" x14ac:dyDescent="0.25">
      <c r="A163" s="49" t="s">
        <v>215</v>
      </c>
      <c r="B163" s="95" t="str">
        <f>IFERROR(VLOOKUP(C163,'[23]SINAPI DEZEMBRO'!$A:$F,6,FALSE),IFERROR(VLOOKUP(C163,'[23]BANCO DE DADOS'!$A$3:$F$10542,2,FALSE),""))</f>
        <v>SINAPI DEZEMBRO 2025</v>
      </c>
      <c r="C163" s="96">
        <v>102498</v>
      </c>
      <c r="D163" s="97"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8">
        <f>VLOOKUP(A163,'[23]MEMÓRIA LOTE 5 AGRESTE MER'!$1:$1048576,6,FALSE)</f>
        <v>5121.93</v>
      </c>
      <c r="H163" s="99">
        <v>1</v>
      </c>
      <c r="I163" s="100">
        <f t="shared" si="52"/>
        <v>0.25509999999999999</v>
      </c>
      <c r="J163" s="6">
        <f>IFERROR(VLOOKUP(C163,'[23]SINAPI DEZEMBRO'!$A:$E,4,FALSE),IFERROR(VLOOKUP(C163,'[23]BANCO DE DADOS'!$A$3:$F$10542,5,FALSE),""))</f>
        <v>1.72</v>
      </c>
      <c r="K163" s="7">
        <f t="shared" si="53"/>
        <v>2.15</v>
      </c>
      <c r="L163" s="100">
        <f t="shared" si="54"/>
        <v>0</v>
      </c>
      <c r="M163" s="128"/>
      <c r="N163" s="7">
        <f t="shared" si="55"/>
        <v>0</v>
      </c>
      <c r="O163" s="7">
        <f t="shared" si="56"/>
        <v>11012.14</v>
      </c>
      <c r="P163" s="7">
        <f t="shared" si="57"/>
        <v>0</v>
      </c>
      <c r="Q163" s="20" t="e">
        <f t="shared" si="58"/>
        <v>#DIV/0!</v>
      </c>
      <c r="V163" s="101"/>
    </row>
    <row r="164" spans="1:22" x14ac:dyDescent="0.25">
      <c r="A164" s="49" t="s">
        <v>216</v>
      </c>
      <c r="B164" s="95" t="str">
        <f>IFERROR(VLOOKUP(C164,'[23]SINAPI DEZEMBRO'!$A:$F,6,FALSE),IFERROR(VLOOKUP(C164,'[23]BANCO DE DADOS'!$A$3:$F$10542,2,FALSE),""))</f>
        <v>SICRO OUTUBRO / 2025</v>
      </c>
      <c r="C164" s="96">
        <v>4915708</v>
      </c>
      <c r="D164" s="97"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8">
        <f>VLOOKUP(A164,'[23]MEMÓRIA LOTE 5 AGRESTE MER'!$1:$1048576,6,FALSE)</f>
        <v>10243.86</v>
      </c>
      <c r="H164" s="99">
        <v>1</v>
      </c>
      <c r="I164" s="100">
        <f t="shared" si="52"/>
        <v>0.25509999999999999</v>
      </c>
      <c r="J164" s="6">
        <f>IFERROR(VLOOKUP(C164,'[23]SINAPI DEZEMBRO'!$A:$E,4,FALSE),IFERROR(VLOOKUP(C164,'[23]BANCO DE DADOS'!$A$3:$F$10542,5,FALSE),""))</f>
        <v>0.73</v>
      </c>
      <c r="K164" s="7">
        <f t="shared" si="53"/>
        <v>0.91</v>
      </c>
      <c r="L164" s="100">
        <f t="shared" si="54"/>
        <v>0</v>
      </c>
      <c r="M164" s="128"/>
      <c r="N164" s="7">
        <f t="shared" si="55"/>
        <v>0</v>
      </c>
      <c r="O164" s="7">
        <f t="shared" si="56"/>
        <v>9321.91</v>
      </c>
      <c r="P164" s="7">
        <f t="shared" si="57"/>
        <v>0</v>
      </c>
      <c r="Q164" s="20" t="e">
        <f t="shared" si="58"/>
        <v>#DIV/0!</v>
      </c>
      <c r="V164" s="101"/>
    </row>
    <row r="165" spans="1:22" x14ac:dyDescent="0.25">
      <c r="A165" s="49" t="s">
        <v>217</v>
      </c>
      <c r="B165" s="95" t="str">
        <f>IFERROR(VLOOKUP(C165,'[23]SINAPI DEZEMBRO'!$A:$F,6,FALSE),IFERROR(VLOOKUP(C165,'[23]BANCO DE DADOS'!$A$3:$F$10542,2,FALSE),""))</f>
        <v>COMPOSIÇÃO</v>
      </c>
      <c r="C165" s="96" t="s">
        <v>86</v>
      </c>
      <c r="D165" s="97"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8">
        <f>VLOOKUP(A165,'[23]MEMÓRIA LOTE 5 AGRESTE MER'!$1:$1048576,6,FALSE)</f>
        <v>1325.3</v>
      </c>
      <c r="H165" s="99">
        <v>5</v>
      </c>
      <c r="I165" s="100">
        <f t="shared" si="52"/>
        <v>0.184</v>
      </c>
      <c r="J165" s="6">
        <f>IFERROR(VLOOKUP(C165,'[23]SINAPI DEZEMBRO'!$A:$E,4,FALSE),IFERROR(VLOOKUP(C165,'[23]BANCO DE DADOS'!$A$3:$F$10542,5,FALSE),""))</f>
        <v>38.76</v>
      </c>
      <c r="K165" s="7">
        <f t="shared" si="53"/>
        <v>45.89</v>
      </c>
      <c r="L165" s="100">
        <f t="shared" si="54"/>
        <v>0</v>
      </c>
      <c r="M165" s="128"/>
      <c r="N165" s="7">
        <f t="shared" si="55"/>
        <v>0</v>
      </c>
      <c r="O165" s="7">
        <f t="shared" si="56"/>
        <v>60818.01</v>
      </c>
      <c r="P165" s="7">
        <f t="shared" si="57"/>
        <v>0</v>
      </c>
      <c r="Q165" s="20" t="e">
        <f t="shared" si="58"/>
        <v>#DIV/0!</v>
      </c>
      <c r="V165" s="101"/>
    </row>
    <row r="166" spans="1:22" x14ac:dyDescent="0.25">
      <c r="A166" s="89" t="s">
        <v>218</v>
      </c>
      <c r="B166" s="89"/>
      <c r="C166" s="90"/>
      <c r="D166" s="91"/>
      <c r="E166" s="3" t="s">
        <v>109</v>
      </c>
      <c r="F166" s="91"/>
      <c r="G166" s="92"/>
      <c r="H166" s="91"/>
      <c r="I166" s="91"/>
      <c r="J166" s="93"/>
      <c r="K166" s="91"/>
      <c r="L166" s="91"/>
      <c r="M166" s="127"/>
      <c r="N166" s="91"/>
      <c r="O166" s="94">
        <f>SUM(O167:O174)</f>
        <v>956484.82</v>
      </c>
      <c r="P166" s="94">
        <f>SUM(P167:P174)</f>
        <v>0</v>
      </c>
      <c r="V166" s="101"/>
    </row>
    <row r="167" spans="1:22" x14ac:dyDescent="0.25">
      <c r="A167" s="49" t="s">
        <v>219</v>
      </c>
      <c r="B167" s="95" t="str">
        <f>IFERROR(VLOOKUP(C167,'[23]SINAPI DEZEMBRO'!$A:$F,6,FALSE),IFERROR(VLOOKUP(C167,'[23]BANCO DE DADOS'!$A$3:$F$10542,2,FALSE),""))</f>
        <v>SINAPI DEZEMBRO 2025</v>
      </c>
      <c r="C167" s="96">
        <v>94342</v>
      </c>
      <c r="D167" s="97"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8">
        <f>VLOOKUP(A167,'[23]MEMÓRIA LOTE 5 AGRESTE MER'!$1:$1048576,6,FALSE)</f>
        <v>1712.51</v>
      </c>
      <c r="H167" s="99">
        <v>1</v>
      </c>
      <c r="I167" s="100">
        <f t="shared" ref="I167:I174" si="59">IF($H167="","",IF($H167=1,$O$10,IF($H167=2,$O$11,IF($H167=3,$O$12,IF($H167=4,$O$13,IF($H167=5,$O$14,IF($H167=6,$O$15)))))))</f>
        <v>0.25509999999999999</v>
      </c>
      <c r="J167" s="6">
        <f>IFERROR(VLOOKUP(C167,'[23]SINAPI DEZEMBRO'!$A:$E,4,FALSE),IFERROR(VLOOKUP(C167,'[23]BANCO DE DADOS'!$A$3:$F$10542,5,FALSE),""))</f>
        <v>126.29</v>
      </c>
      <c r="K167" s="7">
        <f t="shared" ref="K167:K174" si="60">IF($G167="","",TRUNC((J167*I167)+J167,2))</f>
        <v>158.5</v>
      </c>
      <c r="L167" s="100">
        <f t="shared" ref="L167:L174" si="61">IF($H167="","",IF($H167=1,$P$10,IF($H167=2,$P$11,IF($H167=3,$P$12,IF($H167=4,$P$13,IF($H167=5,$P$14,IF($H167=6,$P$15)))))))</f>
        <v>0</v>
      </c>
      <c r="M167" s="128"/>
      <c r="N167" s="7">
        <f t="shared" ref="N167:N174" si="62">IF($G167="","",TRUNC((M167*L167)+M167,2))</f>
        <v>0</v>
      </c>
      <c r="O167" s="7">
        <f t="shared" ref="O167:O174" si="63">IF($G167="","",TRUNC(K167*G167,2))</f>
        <v>271432.83</v>
      </c>
      <c r="P167" s="7">
        <f t="shared" ref="P167:P174" si="64">IF($G167="","",TRUNC(N167*G167,2))</f>
        <v>0</v>
      </c>
      <c r="Q167" s="20" t="e">
        <f>P167/$P$166</f>
        <v>#DIV/0!</v>
      </c>
      <c r="V167" s="101"/>
    </row>
    <row r="168" spans="1:22" x14ac:dyDescent="0.25">
      <c r="A168" s="49" t="s">
        <v>220</v>
      </c>
      <c r="B168" s="95" t="str">
        <f>IFERROR(VLOOKUP(C168,'[23]SINAPI DEZEMBRO'!$A:$F,6,FALSE),IFERROR(VLOOKUP(C168,'[23]BANCO DE DADOS'!$A$3:$F$10542,2,FALSE),""))</f>
        <v>COMPESA 2024.2</v>
      </c>
      <c r="C168" s="96" t="s">
        <v>112</v>
      </c>
      <c r="D168" s="97"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8">
        <f>VLOOKUP(A168,'[23]MEMÓRIA LOTE 5 AGRESTE MER'!$1:$1048576,6,FALSE)</f>
        <v>4302.42</v>
      </c>
      <c r="H168" s="99">
        <v>1</v>
      </c>
      <c r="I168" s="100">
        <f t="shared" si="59"/>
        <v>0.25509999999999999</v>
      </c>
      <c r="J168" s="6">
        <f>IFERROR(VLOOKUP(C168,'[23]SINAPI DEZEMBRO'!$A:$E,4,FALSE),IFERROR(VLOOKUP(C168,'[23]BANCO DE DADOS'!$A$3:$F$10542,5,FALSE),""))</f>
        <v>0.56999999999999995</v>
      </c>
      <c r="K168" s="7">
        <f t="shared" si="60"/>
        <v>0.71</v>
      </c>
      <c r="L168" s="100">
        <f t="shared" si="61"/>
        <v>0</v>
      </c>
      <c r="M168" s="128"/>
      <c r="N168" s="7">
        <f t="shared" si="62"/>
        <v>0</v>
      </c>
      <c r="O168" s="7">
        <f t="shared" si="63"/>
        <v>3054.71</v>
      </c>
      <c r="P168" s="7">
        <f t="shared" si="64"/>
        <v>0</v>
      </c>
      <c r="Q168" s="20" t="e">
        <f t="shared" ref="Q168:Q174" si="65">P168/$P$166</f>
        <v>#DIV/0!</v>
      </c>
      <c r="V168" s="101"/>
    </row>
    <row r="169" spans="1:22" ht="49.5" x14ac:dyDescent="0.25">
      <c r="A169" s="49" t="s">
        <v>221</v>
      </c>
      <c r="B169" s="95" t="str">
        <f>IFERROR(VLOOKUP(C169,'[23]SINAPI DEZEMBRO'!$A:$F,6,FALSE),IFERROR(VLOOKUP(C169,'[23]BANCO DE DADOS'!$A$3:$F$10542,2,FALSE),""))</f>
        <v>SINAPI DEZEMBRO 2025</v>
      </c>
      <c r="C169" s="96">
        <v>94968</v>
      </c>
      <c r="D169" s="97"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8">
        <f>VLOOKUP(A169,'[23]MEMÓRIA LOTE 5 AGRESTE MER'!$1:$1048576,6,FALSE)</f>
        <v>23.04</v>
      </c>
      <c r="H169" s="99">
        <v>1</v>
      </c>
      <c r="I169" s="100">
        <f t="shared" si="59"/>
        <v>0.25509999999999999</v>
      </c>
      <c r="J169" s="6">
        <f>IFERROR(VLOOKUP(C169,'[23]SINAPI DEZEMBRO'!$A:$E,4,FALSE),IFERROR(VLOOKUP(C169,'[23]BANCO DE DADOS'!$A$3:$F$10542,5,FALSE),""))</f>
        <v>438.22</v>
      </c>
      <c r="K169" s="7">
        <f t="shared" si="60"/>
        <v>550</v>
      </c>
      <c r="L169" s="100">
        <f t="shared" si="61"/>
        <v>0</v>
      </c>
      <c r="M169" s="128"/>
      <c r="N169" s="7">
        <f t="shared" si="62"/>
        <v>0</v>
      </c>
      <c r="O169" s="7">
        <f t="shared" si="63"/>
        <v>12672</v>
      </c>
      <c r="P169" s="7">
        <f t="shared" si="64"/>
        <v>0</v>
      </c>
      <c r="Q169" s="20" t="e">
        <f t="shared" si="65"/>
        <v>#DIV/0!</v>
      </c>
      <c r="V169" s="101"/>
    </row>
    <row r="170" spans="1:22" ht="66" x14ac:dyDescent="0.25">
      <c r="A170" s="49" t="s">
        <v>222</v>
      </c>
      <c r="B170" s="95" t="str">
        <f>IFERROR(VLOOKUP(C170,'[23]SINAPI DEZEMBRO'!$A:$F,6,FALSE),IFERROR(VLOOKUP(C170,'[23]BANCO DE DADOS'!$A$3:$F$10542,2,FALSE),""))</f>
        <v>SINAPI DEZEMBRO 2025</v>
      </c>
      <c r="C170" s="96">
        <v>90099</v>
      </c>
      <c r="D170" s="97"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8">
        <f>VLOOKUP(A170,'[23]MEMÓRIA LOTE 5 AGRESTE MER'!$1:$1048576,6,FALSE)</f>
        <v>161.34</v>
      </c>
      <c r="H170" s="99">
        <v>1</v>
      </c>
      <c r="I170" s="100">
        <f t="shared" si="59"/>
        <v>0.25509999999999999</v>
      </c>
      <c r="J170" s="6">
        <f>IFERROR(VLOOKUP(C170,'[23]SINAPI DEZEMBRO'!$A:$E,4,FALSE),IFERROR(VLOOKUP(C170,'[23]BANCO DE DADOS'!$A$3:$F$10542,5,FALSE),""))</f>
        <v>14.61</v>
      </c>
      <c r="K170" s="7">
        <f t="shared" si="60"/>
        <v>18.329999999999998</v>
      </c>
      <c r="L170" s="100">
        <f t="shared" si="61"/>
        <v>0</v>
      </c>
      <c r="M170" s="128"/>
      <c r="N170" s="7">
        <f t="shared" si="62"/>
        <v>0</v>
      </c>
      <c r="O170" s="7">
        <f t="shared" si="63"/>
        <v>2957.36</v>
      </c>
      <c r="P170" s="7">
        <f t="shared" si="64"/>
        <v>0</v>
      </c>
      <c r="Q170" s="20" t="e">
        <f t="shared" si="65"/>
        <v>#DIV/0!</v>
      </c>
      <c r="V170" s="101"/>
    </row>
    <row r="171" spans="1:22" ht="49.5" x14ac:dyDescent="0.25">
      <c r="A171" s="49" t="s">
        <v>223</v>
      </c>
      <c r="B171" s="95" t="str">
        <f>IFERROR(VLOOKUP(C171,'[23]SINAPI DEZEMBRO'!$A:$F,6,FALSE),IFERROR(VLOOKUP(C171,'[23]BANCO DE DADOS'!$A$3:$F$10542,2,FALSE),""))</f>
        <v>SINAPI DEZEMBRO 2025</v>
      </c>
      <c r="C171" s="96">
        <v>100975</v>
      </c>
      <c r="D171" s="97"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8">
        <f>VLOOKUP(A171,'[23]MEMÓRIA LOTE 5 AGRESTE MER'!$1:$1048576,6,FALSE)</f>
        <v>201.67</v>
      </c>
      <c r="H171" s="99">
        <v>1</v>
      </c>
      <c r="I171" s="100">
        <f t="shared" si="59"/>
        <v>0.25509999999999999</v>
      </c>
      <c r="J171" s="6">
        <f>IFERROR(VLOOKUP(C171,'[23]SINAPI DEZEMBRO'!$A:$E,4,FALSE),IFERROR(VLOOKUP(C171,'[23]BANCO DE DADOS'!$A$3:$F$10542,5,FALSE),""))</f>
        <v>8.4700000000000006</v>
      </c>
      <c r="K171" s="7">
        <f t="shared" si="60"/>
        <v>10.63</v>
      </c>
      <c r="L171" s="100">
        <f t="shared" si="61"/>
        <v>0</v>
      </c>
      <c r="M171" s="128"/>
      <c r="N171" s="7">
        <f t="shared" si="62"/>
        <v>0</v>
      </c>
      <c r="O171" s="7">
        <f t="shared" si="63"/>
        <v>2143.75</v>
      </c>
      <c r="P171" s="7">
        <f t="shared" si="64"/>
        <v>0</v>
      </c>
      <c r="Q171" s="20" t="e">
        <f t="shared" si="65"/>
        <v>#DIV/0!</v>
      </c>
      <c r="V171" s="101"/>
    </row>
    <row r="172" spans="1:22" ht="33" x14ac:dyDescent="0.25">
      <c r="A172" s="49" t="s">
        <v>224</v>
      </c>
      <c r="B172" s="95" t="str">
        <f>IFERROR(VLOOKUP(C172,'[23]SINAPI DEZEMBRO'!$A:$F,6,FALSE),IFERROR(VLOOKUP(C172,'[23]BANCO DE DADOS'!$A$3:$F$10542,2,FALSE),""))</f>
        <v>SINAPI DEZEMBRO 2025</v>
      </c>
      <c r="C172" s="96">
        <v>95876</v>
      </c>
      <c r="D172" s="97"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8">
        <f>VLOOKUP(A172,'[23]MEMÓRIA LOTE 5 AGRESTE MER'!$1:$1048576,6,FALSE)</f>
        <v>3025.05</v>
      </c>
      <c r="H172" s="99">
        <v>1</v>
      </c>
      <c r="I172" s="100">
        <f t="shared" si="59"/>
        <v>0.25509999999999999</v>
      </c>
      <c r="J172" s="6">
        <f>IFERROR(VLOOKUP(C172,'[23]SINAPI DEZEMBRO'!$A:$E,4,FALSE),IFERROR(VLOOKUP(C172,'[23]BANCO DE DADOS'!$A$3:$F$10542,5,FALSE),""))</f>
        <v>2.16</v>
      </c>
      <c r="K172" s="7">
        <f t="shared" si="60"/>
        <v>2.71</v>
      </c>
      <c r="L172" s="100">
        <f t="shared" si="61"/>
        <v>0</v>
      </c>
      <c r="M172" s="128"/>
      <c r="N172" s="7">
        <f t="shared" si="62"/>
        <v>0</v>
      </c>
      <c r="O172" s="7">
        <f t="shared" si="63"/>
        <v>8197.8799999999992</v>
      </c>
      <c r="P172" s="7">
        <f t="shared" si="64"/>
        <v>0</v>
      </c>
      <c r="Q172" s="20" t="e">
        <f t="shared" si="65"/>
        <v>#DIV/0!</v>
      </c>
      <c r="V172" s="101"/>
    </row>
    <row r="173" spans="1:22" ht="33" x14ac:dyDescent="0.25">
      <c r="A173" s="49" t="s">
        <v>225</v>
      </c>
      <c r="B173" s="95" t="str">
        <f>IFERROR(VLOOKUP(C173,'[23]SINAPI DEZEMBRO'!$A:$F,6,FALSE),IFERROR(VLOOKUP(C173,'[23]BANCO DE DADOS'!$A$3:$F$10542,2,FALSE),""))</f>
        <v>SINAPI DEZEMBRO 2025</v>
      </c>
      <c r="C173" s="96">
        <v>93679</v>
      </c>
      <c r="D173" s="97"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8">
        <f>VLOOKUP(A173,'[23]MEMÓRIA LOTE 5 AGRESTE MER'!$1:$1048576,6,FALSE)</f>
        <v>4302.42</v>
      </c>
      <c r="H173" s="99">
        <v>1</v>
      </c>
      <c r="I173" s="100">
        <f t="shared" si="59"/>
        <v>0.25509999999999999</v>
      </c>
      <c r="J173" s="6">
        <f>IFERROR(VLOOKUP(C173,'[23]SINAPI DEZEMBRO'!$A:$E,4,FALSE),IFERROR(VLOOKUP(C173,'[23]BANCO DE DADOS'!$A$3:$F$10542,5,FALSE),""))</f>
        <v>101.9</v>
      </c>
      <c r="K173" s="7">
        <f t="shared" si="60"/>
        <v>127.89</v>
      </c>
      <c r="L173" s="100">
        <f t="shared" si="61"/>
        <v>0</v>
      </c>
      <c r="M173" s="128"/>
      <c r="N173" s="7">
        <f t="shared" si="62"/>
        <v>0</v>
      </c>
      <c r="O173" s="7">
        <f t="shared" si="63"/>
        <v>550236.49</v>
      </c>
      <c r="P173" s="7">
        <f t="shared" si="64"/>
        <v>0</v>
      </c>
      <c r="Q173" s="20" t="e">
        <f t="shared" si="65"/>
        <v>#DIV/0!</v>
      </c>
      <c r="V173" s="101"/>
    </row>
    <row r="174" spans="1:22" ht="49.5" x14ac:dyDescent="0.25">
      <c r="A174" s="49" t="s">
        <v>226</v>
      </c>
      <c r="B174" s="95" t="str">
        <f>IFERROR(VLOOKUP(C174,'[23]SINAPI DEZEMBRO'!$A:$F,6,FALSE),IFERROR(VLOOKUP(C174,'[23]BANCO DE DADOS'!$A$3:$F$10542,2,FALSE),""))</f>
        <v>SINAPI DEZEMBRO 2025</v>
      </c>
      <c r="C174" s="96">
        <v>105004</v>
      </c>
      <c r="D174" s="97"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8">
        <f>VLOOKUP(A174,'[23]MEMÓRIA LOTE 5 AGRESTE MER'!$1:$1048576,6,FALSE)</f>
        <v>663.8</v>
      </c>
      <c r="H174" s="99">
        <v>1</v>
      </c>
      <c r="I174" s="100">
        <f t="shared" si="59"/>
        <v>0.25509999999999999</v>
      </c>
      <c r="J174" s="6">
        <f>IFERROR(VLOOKUP(C174,'[23]SINAPI DEZEMBRO'!$A:$E,4,FALSE),IFERROR(VLOOKUP(C174,'[23]BANCO DE DADOS'!$A$3:$F$10542,5,FALSE),""))</f>
        <v>126.98</v>
      </c>
      <c r="K174" s="7">
        <f t="shared" si="60"/>
        <v>159.37</v>
      </c>
      <c r="L174" s="100">
        <f t="shared" si="61"/>
        <v>0</v>
      </c>
      <c r="M174" s="128"/>
      <c r="N174" s="7">
        <f t="shared" si="62"/>
        <v>0</v>
      </c>
      <c r="O174" s="7">
        <f t="shared" si="63"/>
        <v>105789.8</v>
      </c>
      <c r="P174" s="7">
        <f t="shared" si="64"/>
        <v>0</v>
      </c>
      <c r="Q174" s="20" t="e">
        <f t="shared" si="65"/>
        <v>#DIV/0!</v>
      </c>
      <c r="V174" s="101"/>
    </row>
    <row r="175" spans="1:22" x14ac:dyDescent="0.25">
      <c r="A175" s="89" t="s">
        <v>227</v>
      </c>
      <c r="B175" s="89"/>
      <c r="C175" s="90"/>
      <c r="D175" s="91"/>
      <c r="E175" s="3" t="s">
        <v>120</v>
      </c>
      <c r="F175" s="91"/>
      <c r="G175" s="92"/>
      <c r="H175" s="91"/>
      <c r="I175" s="91"/>
      <c r="J175" s="93"/>
      <c r="K175" s="91"/>
      <c r="L175" s="91"/>
      <c r="M175" s="127"/>
      <c r="N175" s="91"/>
      <c r="O175" s="94">
        <f>SUM(O176:O191)</f>
        <v>488217.59</v>
      </c>
      <c r="P175" s="94">
        <f>SUM(P176:P191)</f>
        <v>0</v>
      </c>
      <c r="V175" s="101"/>
    </row>
    <row r="176" spans="1:22" ht="33" x14ac:dyDescent="0.25">
      <c r="A176" s="49" t="s">
        <v>228</v>
      </c>
      <c r="B176" s="95" t="str">
        <f>IFERROR(VLOOKUP(C176,'[23]SINAPI DEZEMBRO'!$A:$F,6,FALSE),IFERROR(VLOOKUP(C176,'[23]BANCO DE DADOS'!$A$3:$F$10542,2,FALSE),""))</f>
        <v>SINAPI-I DEZEMBRO 2025</v>
      </c>
      <c r="C176" s="96">
        <v>7761</v>
      </c>
      <c r="D176" s="97"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8">
        <f>VLOOKUP(A176,'[23]MEMÓRIA LOTE 5 AGRESTE MER'!$1:$1048576,6,FALSE)</f>
        <v>128.04</v>
      </c>
      <c r="H176" s="99">
        <v>5</v>
      </c>
      <c r="I176" s="100">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0">
        <f t="shared" ref="L176:L191" si="68">IF($H176="","",IF($H176=1,$P$10,IF($H176=2,$P$11,IF($H176=3,$P$12,IF($H176=4,$P$13,IF($H176=5,$P$14,IF($H176=6,$P$15)))))))</f>
        <v>0</v>
      </c>
      <c r="M176" s="128"/>
      <c r="N176" s="7">
        <f t="shared" ref="N176:N191" si="69">IF($G176="","",TRUNC((M176*L176)+M176,2))</f>
        <v>0</v>
      </c>
      <c r="O176" s="7">
        <f t="shared" ref="O176:O191" si="70">IF($G176="","",TRUNC(K176*G176,2))</f>
        <v>15565.82</v>
      </c>
      <c r="P176" s="7">
        <f t="shared" ref="P176:P191" si="71">IF($G176="","",TRUNC(N176*G176,2))</f>
        <v>0</v>
      </c>
      <c r="Q176" s="20" t="e">
        <f>P176/$P$175</f>
        <v>#DIV/0!</v>
      </c>
      <c r="V176" s="101"/>
    </row>
    <row r="177" spans="1:22" ht="49.5" x14ac:dyDescent="0.25">
      <c r="A177" s="49" t="s">
        <v>229</v>
      </c>
      <c r="B177" s="95" t="str">
        <f>IFERROR(VLOOKUP(C177,'[23]SINAPI DEZEMBRO'!$A:$F,6,FALSE),IFERROR(VLOOKUP(C177,'[23]BANCO DE DADOS'!$A$3:$F$10542,2,FALSE),""))</f>
        <v>SINAPI DEZEMBRO 2025</v>
      </c>
      <c r="C177" s="96">
        <v>92809</v>
      </c>
      <c r="D177" s="97"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8">
        <f>VLOOKUP(A177,'[23]MEMÓRIA LOTE 5 AGRESTE MER'!$1:$1048576,6,FALSE)</f>
        <v>128.04</v>
      </c>
      <c r="H177" s="99">
        <v>1</v>
      </c>
      <c r="I177" s="100">
        <f t="shared" si="66"/>
        <v>0.25509999999999999</v>
      </c>
      <c r="J177" s="6">
        <f>IFERROR(VLOOKUP(C177,'[23]SINAPI DEZEMBRO'!$A:$E,4,FALSE),IFERROR(VLOOKUP(C177,'[23]BANCO DE DADOS'!$A$3:$F$10542,5,FALSE),""))</f>
        <v>32.57</v>
      </c>
      <c r="K177" s="7">
        <f t="shared" si="67"/>
        <v>40.869999999999997</v>
      </c>
      <c r="L177" s="100">
        <f t="shared" si="68"/>
        <v>0</v>
      </c>
      <c r="M177" s="128"/>
      <c r="N177" s="7">
        <f t="shared" si="69"/>
        <v>0</v>
      </c>
      <c r="O177" s="7">
        <f t="shared" si="70"/>
        <v>5232.99</v>
      </c>
      <c r="P177" s="7">
        <f t="shared" si="71"/>
        <v>0</v>
      </c>
      <c r="Q177" s="20" t="e">
        <f t="shared" ref="Q177:Q191" si="72">P177/$P$175</f>
        <v>#DIV/0!</v>
      </c>
      <c r="V177" s="101"/>
    </row>
    <row r="178" spans="1:22" ht="33" x14ac:dyDescent="0.25">
      <c r="A178" s="49" t="s">
        <v>230</v>
      </c>
      <c r="B178" s="95" t="str">
        <f>IFERROR(VLOOKUP(C178,'[23]SINAPI DEZEMBRO'!$A:$F,6,FALSE),IFERROR(VLOOKUP(C178,'[23]BANCO DE DADOS'!$A$3:$F$10542,2,FALSE),""))</f>
        <v>SINAPI-I DEZEMBRO 2025</v>
      </c>
      <c r="C178" s="96">
        <v>7762</v>
      </c>
      <c r="D178" s="97"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8">
        <f>VLOOKUP(A178,'[23]MEMÓRIA LOTE 5 AGRESTE MER'!$1:$1048576,6,FALSE)</f>
        <v>128.04</v>
      </c>
      <c r="H178" s="99">
        <v>5</v>
      </c>
      <c r="I178" s="100">
        <f t="shared" si="66"/>
        <v>0.184</v>
      </c>
      <c r="J178" s="6">
        <f>IFERROR(VLOOKUP(C178,'[23]SINAPI DEZEMBRO'!$A:$E,4,FALSE),IFERROR(VLOOKUP(C178,'[23]BANCO DE DADOS'!$A$3:$F$10542,5,FALSE),""))</f>
        <v>163.11000000000001</v>
      </c>
      <c r="K178" s="7">
        <f t="shared" si="67"/>
        <v>193.12</v>
      </c>
      <c r="L178" s="100">
        <f t="shared" si="68"/>
        <v>0</v>
      </c>
      <c r="M178" s="128"/>
      <c r="N178" s="7">
        <f t="shared" si="69"/>
        <v>0</v>
      </c>
      <c r="O178" s="7">
        <f t="shared" si="70"/>
        <v>24727.08</v>
      </c>
      <c r="P178" s="7">
        <f t="shared" si="71"/>
        <v>0</v>
      </c>
      <c r="Q178" s="20" t="e">
        <f t="shared" si="72"/>
        <v>#DIV/0!</v>
      </c>
      <c r="V178" s="101"/>
    </row>
    <row r="179" spans="1:22" ht="49.5" x14ac:dyDescent="0.25">
      <c r="A179" s="49" t="s">
        <v>231</v>
      </c>
      <c r="B179" s="95" t="str">
        <f>IFERROR(VLOOKUP(C179,'[23]SINAPI DEZEMBRO'!$A:$F,6,FALSE),IFERROR(VLOOKUP(C179,'[23]BANCO DE DADOS'!$A$3:$F$10542,2,FALSE),""))</f>
        <v>SINAPI DEZEMBRO 2025</v>
      </c>
      <c r="C179" s="96">
        <v>92811</v>
      </c>
      <c r="D179" s="97"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8">
        <f>VLOOKUP(A179,'[23]MEMÓRIA LOTE 5 AGRESTE MER'!$1:$1048576,6,FALSE)</f>
        <v>128.04</v>
      </c>
      <c r="H179" s="99">
        <v>1</v>
      </c>
      <c r="I179" s="100">
        <f t="shared" si="66"/>
        <v>0.25509999999999999</v>
      </c>
      <c r="J179" s="6">
        <f>IFERROR(VLOOKUP(C179,'[23]SINAPI DEZEMBRO'!$A:$E,4,FALSE),IFERROR(VLOOKUP(C179,'[23]BANCO DE DADOS'!$A$3:$F$10542,5,FALSE),""))</f>
        <v>51.98</v>
      </c>
      <c r="K179" s="7">
        <f t="shared" si="67"/>
        <v>65.239999999999995</v>
      </c>
      <c r="L179" s="100">
        <f t="shared" si="68"/>
        <v>0</v>
      </c>
      <c r="M179" s="128"/>
      <c r="N179" s="7">
        <f t="shared" si="69"/>
        <v>0</v>
      </c>
      <c r="O179" s="7">
        <f t="shared" si="70"/>
        <v>8353.32</v>
      </c>
      <c r="P179" s="7">
        <f t="shared" si="71"/>
        <v>0</v>
      </c>
      <c r="Q179" s="20" t="e">
        <f t="shared" si="72"/>
        <v>#DIV/0!</v>
      </c>
      <c r="V179" s="101"/>
    </row>
    <row r="180" spans="1:22" ht="33" x14ac:dyDescent="0.25">
      <c r="A180" s="49" t="s">
        <v>232</v>
      </c>
      <c r="B180" s="95" t="str">
        <f>IFERROR(VLOOKUP(C180,'[23]SINAPI DEZEMBRO'!$A:$F,6,FALSE),IFERROR(VLOOKUP(C180,'[23]BANCO DE DADOS'!$A$3:$F$10542,2,FALSE),""))</f>
        <v>SINAPI-I DEZEMBRO 2025</v>
      </c>
      <c r="C180" s="96">
        <v>12572</v>
      </c>
      <c r="D180" s="97"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8">
        <f>VLOOKUP(A180,'[23]MEMÓRIA LOTE 5 AGRESTE MER'!$1:$1048576,6,FALSE)</f>
        <v>128.04</v>
      </c>
      <c r="H180" s="99">
        <v>5</v>
      </c>
      <c r="I180" s="100">
        <f t="shared" si="66"/>
        <v>0.184</v>
      </c>
      <c r="J180" s="6">
        <f>IFERROR(VLOOKUP(C180,'[23]SINAPI DEZEMBRO'!$A:$E,4,FALSE),IFERROR(VLOOKUP(C180,'[23]BANCO DE DADOS'!$A$3:$F$10542,5,FALSE),""))</f>
        <v>513.44000000000005</v>
      </c>
      <c r="K180" s="7">
        <f t="shared" si="67"/>
        <v>607.91</v>
      </c>
      <c r="L180" s="100">
        <f t="shared" si="68"/>
        <v>0</v>
      </c>
      <c r="M180" s="128"/>
      <c r="N180" s="7">
        <f t="shared" si="69"/>
        <v>0</v>
      </c>
      <c r="O180" s="7">
        <f t="shared" si="70"/>
        <v>77836.789999999994</v>
      </c>
      <c r="P180" s="7">
        <f t="shared" si="71"/>
        <v>0</v>
      </c>
      <c r="Q180" s="20" t="e">
        <f t="shared" si="72"/>
        <v>#DIV/0!</v>
      </c>
      <c r="V180" s="101"/>
    </row>
    <row r="181" spans="1:22" ht="49.5" x14ac:dyDescent="0.25">
      <c r="A181" s="49" t="s">
        <v>233</v>
      </c>
      <c r="B181" s="95" t="str">
        <f>IFERROR(VLOOKUP(C181,'[23]SINAPI DEZEMBRO'!$A:$F,6,FALSE),IFERROR(VLOOKUP(C181,'[23]BANCO DE DADOS'!$A$3:$F$10542,2,FALSE),""))</f>
        <v>SINAPI DEZEMBRO 2025</v>
      </c>
      <c r="C181" s="96">
        <v>92815</v>
      </c>
      <c r="D181" s="97"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8">
        <f>VLOOKUP(A181,'[23]MEMÓRIA LOTE 5 AGRESTE MER'!$1:$1048576,6,FALSE)</f>
        <v>128.04</v>
      </c>
      <c r="H181" s="99">
        <v>1</v>
      </c>
      <c r="I181" s="100">
        <f t="shared" si="66"/>
        <v>0.25509999999999999</v>
      </c>
      <c r="J181" s="6">
        <f>IFERROR(VLOOKUP(C181,'[23]SINAPI DEZEMBRO'!$A:$E,4,FALSE),IFERROR(VLOOKUP(C181,'[23]BANCO DE DADOS'!$A$3:$F$10542,5,FALSE),""))</f>
        <v>94.15</v>
      </c>
      <c r="K181" s="7">
        <f t="shared" si="67"/>
        <v>118.16</v>
      </c>
      <c r="L181" s="100">
        <f t="shared" si="68"/>
        <v>0</v>
      </c>
      <c r="M181" s="128"/>
      <c r="N181" s="7">
        <f t="shared" si="69"/>
        <v>0</v>
      </c>
      <c r="O181" s="7">
        <f t="shared" si="70"/>
        <v>15129.2</v>
      </c>
      <c r="P181" s="7">
        <f t="shared" si="71"/>
        <v>0</v>
      </c>
      <c r="Q181" s="20" t="e">
        <f t="shared" si="72"/>
        <v>#DIV/0!</v>
      </c>
      <c r="V181" s="101"/>
    </row>
    <row r="182" spans="1:22" ht="66" x14ac:dyDescent="0.25">
      <c r="A182" s="49" t="s">
        <v>234</v>
      </c>
      <c r="B182" s="95" t="str">
        <f>IFERROR(VLOOKUP(C182,'[23]SINAPI DEZEMBRO'!$A:$F,6,FALSE),IFERROR(VLOOKUP(C182,'[23]BANCO DE DADOS'!$A$3:$F$10542,2,FALSE),""))</f>
        <v>SINAPI DEZEMBRO 2025</v>
      </c>
      <c r="C182" s="96">
        <v>102329</v>
      </c>
      <c r="D182" s="97"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8">
        <f>VLOOKUP(A182,'[23]MEMÓRIA LOTE 5 AGRESTE MER'!$1:$1048576,6,FALSE)</f>
        <v>345.69</v>
      </c>
      <c r="H182" s="99">
        <v>1</v>
      </c>
      <c r="I182" s="100">
        <f t="shared" si="66"/>
        <v>0.25509999999999999</v>
      </c>
      <c r="J182" s="6">
        <f>IFERROR(VLOOKUP(C182,'[23]SINAPI DEZEMBRO'!$A:$E,4,FALSE),IFERROR(VLOOKUP(C182,'[23]BANCO DE DADOS'!$A$3:$F$10542,5,FALSE),""))</f>
        <v>8.92</v>
      </c>
      <c r="K182" s="7">
        <f t="shared" si="67"/>
        <v>11.19</v>
      </c>
      <c r="L182" s="100">
        <f t="shared" si="68"/>
        <v>0</v>
      </c>
      <c r="M182" s="128"/>
      <c r="N182" s="7">
        <f t="shared" si="69"/>
        <v>0</v>
      </c>
      <c r="O182" s="7">
        <f t="shared" si="70"/>
        <v>3868.27</v>
      </c>
      <c r="P182" s="7">
        <f t="shared" si="71"/>
        <v>0</v>
      </c>
      <c r="Q182" s="20" t="e">
        <f t="shared" si="72"/>
        <v>#DIV/0!</v>
      </c>
      <c r="V182" s="101"/>
    </row>
    <row r="183" spans="1:22" x14ac:dyDescent="0.25">
      <c r="A183" s="49" t="s">
        <v>235</v>
      </c>
      <c r="B183" s="95" t="str">
        <f>IFERROR(VLOOKUP(C183,'[23]SINAPI DEZEMBRO'!$A:$F,6,FALSE),IFERROR(VLOOKUP(C183,'[23]BANCO DE DADOS'!$A$3:$F$10542,2,FALSE),""))</f>
        <v>SINAPI DEZEMBRO 2025</v>
      </c>
      <c r="C183" s="96">
        <v>94342</v>
      </c>
      <c r="D183" s="97"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8">
        <f>VLOOKUP(A183,'[23]MEMÓRIA LOTE 5 AGRESTE MER'!$1:$1048576,6,FALSE)</f>
        <v>192.05</v>
      </c>
      <c r="H183" s="99">
        <v>1</v>
      </c>
      <c r="I183" s="100">
        <f t="shared" si="66"/>
        <v>0.25509999999999999</v>
      </c>
      <c r="J183" s="6">
        <f>IFERROR(VLOOKUP(C183,'[23]SINAPI DEZEMBRO'!$A:$E,4,FALSE),IFERROR(VLOOKUP(C183,'[23]BANCO DE DADOS'!$A$3:$F$10542,5,FALSE),""))</f>
        <v>126.29</v>
      </c>
      <c r="K183" s="7">
        <f t="shared" si="67"/>
        <v>158.5</v>
      </c>
      <c r="L183" s="100">
        <f t="shared" si="68"/>
        <v>0</v>
      </c>
      <c r="M183" s="128"/>
      <c r="N183" s="7">
        <f t="shared" si="69"/>
        <v>0</v>
      </c>
      <c r="O183" s="7">
        <f t="shared" si="70"/>
        <v>30439.919999999998</v>
      </c>
      <c r="P183" s="7">
        <f t="shared" si="71"/>
        <v>0</v>
      </c>
      <c r="Q183" s="20" t="e">
        <f t="shared" si="72"/>
        <v>#DIV/0!</v>
      </c>
      <c r="V183" s="101"/>
    </row>
    <row r="184" spans="1:22" ht="49.5" x14ac:dyDescent="0.25">
      <c r="A184" s="49" t="s">
        <v>236</v>
      </c>
      <c r="B184" s="95" t="str">
        <f>IFERROR(VLOOKUP(C184,'[23]SINAPI DEZEMBRO'!$A:$F,6,FALSE),IFERROR(VLOOKUP(C184,'[23]BANCO DE DADOS'!$A$3:$F$10542,2,FALSE),""))</f>
        <v>SINAPI DEZEMBRO 2025</v>
      </c>
      <c r="C184" s="96">
        <v>100975</v>
      </c>
      <c r="D184" s="97"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8">
        <f>VLOOKUP(A184,'[23]MEMÓRIA LOTE 5 AGRESTE MER'!$1:$1048576,6,FALSE)</f>
        <v>432.11</v>
      </c>
      <c r="H184" s="99">
        <v>1</v>
      </c>
      <c r="I184" s="100">
        <f t="shared" si="66"/>
        <v>0.25509999999999999</v>
      </c>
      <c r="J184" s="6">
        <f>IFERROR(VLOOKUP(C184,'[23]SINAPI DEZEMBRO'!$A:$E,4,FALSE),IFERROR(VLOOKUP(C184,'[23]BANCO DE DADOS'!$A$3:$F$10542,5,FALSE),""))</f>
        <v>8.4700000000000006</v>
      </c>
      <c r="K184" s="7">
        <f t="shared" si="67"/>
        <v>10.63</v>
      </c>
      <c r="L184" s="100">
        <f t="shared" si="68"/>
        <v>0</v>
      </c>
      <c r="M184" s="128"/>
      <c r="N184" s="7">
        <f t="shared" si="69"/>
        <v>0</v>
      </c>
      <c r="O184" s="7">
        <f t="shared" si="70"/>
        <v>4593.32</v>
      </c>
      <c r="P184" s="7">
        <f t="shared" si="71"/>
        <v>0</v>
      </c>
      <c r="Q184" s="20" t="e">
        <f t="shared" si="72"/>
        <v>#DIV/0!</v>
      </c>
      <c r="V184" s="101"/>
    </row>
    <row r="185" spans="1:22" ht="33" x14ac:dyDescent="0.25">
      <c r="A185" s="49" t="s">
        <v>237</v>
      </c>
      <c r="B185" s="95" t="str">
        <f>IFERROR(VLOOKUP(C185,'[23]SINAPI DEZEMBRO'!$A:$F,6,FALSE),IFERROR(VLOOKUP(C185,'[23]BANCO DE DADOS'!$A$3:$F$10542,2,FALSE),""))</f>
        <v>SINAPI DEZEMBRO 2025</v>
      </c>
      <c r="C185" s="96">
        <v>95876</v>
      </c>
      <c r="D185" s="97"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8">
        <f>VLOOKUP(A185,'[23]MEMÓRIA LOTE 5 AGRESTE MER'!$1:$1048576,6,FALSE)</f>
        <v>6481.65</v>
      </c>
      <c r="H185" s="99">
        <v>1</v>
      </c>
      <c r="I185" s="100">
        <f t="shared" si="66"/>
        <v>0.25509999999999999</v>
      </c>
      <c r="J185" s="6">
        <f>IFERROR(VLOOKUP(C185,'[23]SINAPI DEZEMBRO'!$A:$E,4,FALSE),IFERROR(VLOOKUP(C185,'[23]BANCO DE DADOS'!$A$3:$F$10542,5,FALSE),""))</f>
        <v>2.16</v>
      </c>
      <c r="K185" s="7">
        <f t="shared" si="67"/>
        <v>2.71</v>
      </c>
      <c r="L185" s="100">
        <f t="shared" si="68"/>
        <v>0</v>
      </c>
      <c r="M185" s="128"/>
      <c r="N185" s="7">
        <f t="shared" si="69"/>
        <v>0</v>
      </c>
      <c r="O185" s="7">
        <f t="shared" si="70"/>
        <v>17565.27</v>
      </c>
      <c r="P185" s="7">
        <f t="shared" si="71"/>
        <v>0</v>
      </c>
      <c r="Q185" s="20" t="e">
        <f t="shared" si="72"/>
        <v>#DIV/0!</v>
      </c>
      <c r="V185" s="101"/>
    </row>
    <row r="186" spans="1:22" ht="49.5" x14ac:dyDescent="0.25">
      <c r="A186" s="49" t="s">
        <v>238</v>
      </c>
      <c r="B186" s="95" t="str">
        <f>IFERROR(VLOOKUP(C186,'[23]SINAPI DEZEMBRO'!$A:$F,6,FALSE),IFERROR(VLOOKUP(C186,'[23]BANCO DE DADOS'!$A$3:$F$10542,2,FALSE),""))</f>
        <v>SINAPI DEZEMBRO 2025</v>
      </c>
      <c r="C186" s="96">
        <v>97951</v>
      </c>
      <c r="D186" s="97"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8">
        <f>VLOOKUP(A186,'[23]MEMÓRIA LOTE 5 AGRESTE MER'!$1:$1048576,6,FALSE)</f>
        <v>26</v>
      </c>
      <c r="H186" s="99">
        <v>1</v>
      </c>
      <c r="I186" s="100">
        <f t="shared" si="66"/>
        <v>0.25509999999999999</v>
      </c>
      <c r="J186" s="6">
        <f>IFERROR(VLOOKUP(C186,'[23]SINAPI DEZEMBRO'!$A:$E,4,FALSE),IFERROR(VLOOKUP(C186,'[23]BANCO DE DADOS'!$A$3:$F$10542,5,FALSE),""))</f>
        <v>2721.37</v>
      </c>
      <c r="K186" s="7">
        <f t="shared" si="67"/>
        <v>3415.59</v>
      </c>
      <c r="L186" s="100">
        <f t="shared" si="68"/>
        <v>0</v>
      </c>
      <c r="M186" s="128"/>
      <c r="N186" s="7">
        <f t="shared" si="69"/>
        <v>0</v>
      </c>
      <c r="O186" s="7">
        <f t="shared" si="70"/>
        <v>88805.34</v>
      </c>
      <c r="P186" s="7">
        <f t="shared" si="71"/>
        <v>0</v>
      </c>
      <c r="Q186" s="20" t="e">
        <f t="shared" si="72"/>
        <v>#DIV/0!</v>
      </c>
      <c r="V186" s="101"/>
    </row>
    <row r="187" spans="1:22" ht="33" x14ac:dyDescent="0.25">
      <c r="A187" s="49" t="s">
        <v>239</v>
      </c>
      <c r="B187" s="95" t="str">
        <f>IFERROR(VLOOKUP(C187,'[23]SINAPI DEZEMBRO'!$A:$F,6,FALSE),IFERROR(VLOOKUP(C187,'[23]BANCO DE DADOS'!$A$3:$F$10542,2,FALSE),""))</f>
        <v>SICRO OUTUBRO / 2025</v>
      </c>
      <c r="C187" s="96">
        <v>804121</v>
      </c>
      <c r="D187" s="97"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8">
        <f>VLOOKUP(A187,'[23]MEMÓRIA LOTE 5 AGRESTE MER'!$1:$1048576,6,FALSE)</f>
        <v>26</v>
      </c>
      <c r="H187" s="99">
        <v>1</v>
      </c>
      <c r="I187" s="100">
        <f t="shared" si="66"/>
        <v>0.25509999999999999</v>
      </c>
      <c r="J187" s="6">
        <f>IFERROR(VLOOKUP(C187,'[23]SINAPI DEZEMBRO'!$A:$E,4,FALSE),IFERROR(VLOOKUP(C187,'[23]BANCO DE DADOS'!$A$3:$F$10542,5,FALSE),""))</f>
        <v>1918.52</v>
      </c>
      <c r="K187" s="7">
        <f t="shared" si="67"/>
        <v>2407.9299999999998</v>
      </c>
      <c r="L187" s="100">
        <f t="shared" si="68"/>
        <v>0</v>
      </c>
      <c r="M187" s="128"/>
      <c r="N187" s="7">
        <f t="shared" si="69"/>
        <v>0</v>
      </c>
      <c r="O187" s="7">
        <f t="shared" si="70"/>
        <v>62606.18</v>
      </c>
      <c r="P187" s="7">
        <f t="shared" si="71"/>
        <v>0</v>
      </c>
      <c r="Q187" s="20" t="e">
        <f t="shared" si="72"/>
        <v>#DIV/0!</v>
      </c>
      <c r="V187" s="101"/>
    </row>
    <row r="188" spans="1:22" ht="33" x14ac:dyDescent="0.25">
      <c r="A188" s="49" t="s">
        <v>240</v>
      </c>
      <c r="B188" s="95" t="str">
        <f>IFERROR(VLOOKUP(C188,'[23]SINAPI DEZEMBRO'!$A:$F,6,FALSE),IFERROR(VLOOKUP(C188,'[23]BANCO DE DADOS'!$A$3:$F$10542,2,FALSE),""))</f>
        <v>ORSE NOVEMBRO / 2025</v>
      </c>
      <c r="C188" s="96">
        <v>10224</v>
      </c>
      <c r="D188" s="97"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8">
        <f>VLOOKUP(A188,'[23]MEMÓRIA LOTE 5 AGRESTE MER'!$1:$1048576,6,FALSE)</f>
        <v>128.04</v>
      </c>
      <c r="H188" s="99">
        <v>1</v>
      </c>
      <c r="I188" s="100">
        <f t="shared" si="66"/>
        <v>0.25509999999999999</v>
      </c>
      <c r="J188" s="6">
        <f>IFERROR(VLOOKUP(C188,'[23]SINAPI DEZEMBRO'!$A:$E,4,FALSE),IFERROR(VLOOKUP(C188,'[23]BANCO DE DADOS'!$A$3:$F$10542,5,FALSE),""))</f>
        <v>518.71</v>
      </c>
      <c r="K188" s="7">
        <f t="shared" si="67"/>
        <v>651.03</v>
      </c>
      <c r="L188" s="100">
        <f t="shared" si="68"/>
        <v>0</v>
      </c>
      <c r="M188" s="128"/>
      <c r="N188" s="7">
        <f t="shared" si="69"/>
        <v>0</v>
      </c>
      <c r="O188" s="7">
        <f t="shared" si="70"/>
        <v>83357.88</v>
      </c>
      <c r="P188" s="7">
        <f t="shared" si="71"/>
        <v>0</v>
      </c>
      <c r="Q188" s="20" t="e">
        <f t="shared" si="72"/>
        <v>#DIV/0!</v>
      </c>
      <c r="V188" s="101"/>
    </row>
    <row r="189" spans="1:22" ht="33" x14ac:dyDescent="0.25">
      <c r="A189" s="49" t="s">
        <v>241</v>
      </c>
      <c r="B189" s="95" t="str">
        <f>IFERROR(VLOOKUP(C189,'[23]SINAPI DEZEMBRO'!$A:$F,6,FALSE),IFERROR(VLOOKUP(C189,'[23]BANCO DE DADOS'!$A$3:$F$10542,2,FALSE),""))</f>
        <v>SINAPI DEZEMBRO 2025</v>
      </c>
      <c r="C189" s="96">
        <v>89512</v>
      </c>
      <c r="D189" s="97"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8">
        <f>VLOOKUP(A189,'[23]MEMÓRIA LOTE 5 AGRESTE MER'!$1:$1048576,6,FALSE)</f>
        <v>256.08999999999997</v>
      </c>
      <c r="H189" s="99">
        <v>1</v>
      </c>
      <c r="I189" s="100">
        <f t="shared" si="66"/>
        <v>0.25509999999999999</v>
      </c>
      <c r="J189" s="6">
        <f>IFERROR(VLOOKUP(C189,'[23]SINAPI DEZEMBRO'!$A:$E,4,FALSE),IFERROR(VLOOKUP(C189,'[23]BANCO DE DADOS'!$A$3:$F$10542,5,FALSE),""))</f>
        <v>44.07</v>
      </c>
      <c r="K189" s="7">
        <f t="shared" si="67"/>
        <v>55.31</v>
      </c>
      <c r="L189" s="100">
        <f t="shared" si="68"/>
        <v>0</v>
      </c>
      <c r="M189" s="128"/>
      <c r="N189" s="7">
        <f t="shared" si="69"/>
        <v>0</v>
      </c>
      <c r="O189" s="7">
        <f t="shared" si="70"/>
        <v>14164.33</v>
      </c>
      <c r="P189" s="7">
        <f t="shared" si="71"/>
        <v>0</v>
      </c>
      <c r="Q189" s="20" t="e">
        <f t="shared" si="72"/>
        <v>#DIV/0!</v>
      </c>
      <c r="V189" s="101"/>
    </row>
    <row r="190" spans="1:22" ht="33" x14ac:dyDescent="0.25">
      <c r="A190" s="49" t="s">
        <v>242</v>
      </c>
      <c r="B190" s="95" t="str">
        <f>IFERROR(VLOOKUP(C190,'[23]SINAPI DEZEMBRO'!$A:$F,6,FALSE),IFERROR(VLOOKUP(C190,'[23]BANCO DE DADOS'!$A$3:$F$10542,2,FALSE),""))</f>
        <v>SINAPI DEZEMBRO 2025</v>
      </c>
      <c r="C190" s="96">
        <v>104166</v>
      </c>
      <c r="D190" s="97"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8">
        <f>VLOOKUP(A190,'[23]MEMÓRIA LOTE 5 AGRESTE MER'!$1:$1048576,6,FALSE)</f>
        <v>153.65</v>
      </c>
      <c r="H190" s="99">
        <v>1</v>
      </c>
      <c r="I190" s="100">
        <f t="shared" si="66"/>
        <v>0.25509999999999999</v>
      </c>
      <c r="J190" s="6">
        <f>IFERROR(VLOOKUP(C190,'[23]SINAPI DEZEMBRO'!$A:$E,4,FALSE),IFERROR(VLOOKUP(C190,'[23]BANCO DE DADOS'!$A$3:$F$10542,5,FALSE),""))</f>
        <v>63.63</v>
      </c>
      <c r="K190" s="7">
        <f t="shared" si="67"/>
        <v>79.86</v>
      </c>
      <c r="L190" s="100">
        <f t="shared" si="68"/>
        <v>0</v>
      </c>
      <c r="M190" s="128"/>
      <c r="N190" s="7">
        <f t="shared" si="69"/>
        <v>0</v>
      </c>
      <c r="O190" s="7">
        <f t="shared" si="70"/>
        <v>12270.48</v>
      </c>
      <c r="P190" s="7">
        <f t="shared" si="71"/>
        <v>0</v>
      </c>
      <c r="Q190" s="20" t="e">
        <f t="shared" si="72"/>
        <v>#DIV/0!</v>
      </c>
      <c r="V190" s="101"/>
    </row>
    <row r="191" spans="1:22" ht="49.5" x14ac:dyDescent="0.25">
      <c r="A191" s="49" t="s">
        <v>243</v>
      </c>
      <c r="B191" s="95" t="str">
        <f>IFERROR(VLOOKUP(C191,'[23]SINAPI DEZEMBRO'!$A:$F,6,FALSE),IFERROR(VLOOKUP(C191,'[23]BANCO DE DADOS'!$A$3:$F$10542,2,FALSE),""))</f>
        <v>SINAPI DEZEMBRO 2025</v>
      </c>
      <c r="C191" s="96">
        <v>99251</v>
      </c>
      <c r="D191" s="97"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8">
        <f>VLOOKUP(A191,'[23]MEMÓRIA LOTE 5 AGRESTE MER'!$1:$1048576,6,FALSE)</f>
        <v>68</v>
      </c>
      <c r="H191" s="99">
        <v>1</v>
      </c>
      <c r="I191" s="100">
        <f t="shared" si="66"/>
        <v>0.25509999999999999</v>
      </c>
      <c r="J191" s="6">
        <f>IFERROR(VLOOKUP(C191,'[23]SINAPI DEZEMBRO'!$A:$E,4,FALSE),IFERROR(VLOOKUP(C191,'[23]BANCO DE DADOS'!$A$3:$F$10542,5,FALSE),""))</f>
        <v>277.70999999999998</v>
      </c>
      <c r="K191" s="7">
        <f t="shared" si="67"/>
        <v>348.55</v>
      </c>
      <c r="L191" s="100">
        <f t="shared" si="68"/>
        <v>0</v>
      </c>
      <c r="M191" s="128"/>
      <c r="N191" s="7">
        <f t="shared" si="69"/>
        <v>0</v>
      </c>
      <c r="O191" s="7">
        <f t="shared" si="70"/>
        <v>23701.4</v>
      </c>
      <c r="P191" s="7">
        <f t="shared" si="71"/>
        <v>0</v>
      </c>
      <c r="Q191" s="20" t="e">
        <f t="shared" si="72"/>
        <v>#DIV/0!</v>
      </c>
      <c r="V191" s="101"/>
    </row>
    <row r="192" spans="1:22" x14ac:dyDescent="0.25">
      <c r="A192" s="89" t="s">
        <v>244</v>
      </c>
      <c r="B192" s="89"/>
      <c r="C192" s="90"/>
      <c r="D192" s="91"/>
      <c r="E192" s="3" t="s">
        <v>144</v>
      </c>
      <c r="F192" s="91"/>
      <c r="G192" s="92"/>
      <c r="H192" s="91"/>
      <c r="I192" s="91"/>
      <c r="J192" s="93"/>
      <c r="K192" s="91"/>
      <c r="L192" s="91"/>
      <c r="M192" s="127"/>
      <c r="N192" s="91"/>
      <c r="O192" s="94">
        <f>SUM(O193:O201)</f>
        <v>138624.07</v>
      </c>
      <c r="P192" s="94">
        <f>SUM(P193:P201)</f>
        <v>0</v>
      </c>
      <c r="V192" s="101"/>
    </row>
    <row r="193" spans="1:22" ht="33" x14ac:dyDescent="0.25">
      <c r="A193" s="49" t="s">
        <v>245</v>
      </c>
      <c r="B193" s="95" t="str">
        <f>IFERROR(VLOOKUP(C193,'[23]SINAPI DEZEMBRO'!$A:$F,6,FALSE),IFERROR(VLOOKUP(C193,'[23]BANCO DE DADOS'!$A$3:$F$10542,2,FALSE),""))</f>
        <v>SICRO OUTUBRO / 2025</v>
      </c>
      <c r="C193" s="96">
        <v>5213444</v>
      </c>
      <c r="D193" s="97"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8">
        <f>VLOOKUP(A193,'[23]MEMÓRIA LOTE 5 AGRESTE MER'!$1:$1048576,6,FALSE)</f>
        <v>45</v>
      </c>
      <c r="H193" s="99">
        <v>1</v>
      </c>
      <c r="I193" s="100">
        <f t="shared" ref="I193:I201" si="73">IF($H193="","",IF($H193=1,$O$10,IF($H193=2,$O$11,IF($H193=3,$O$12,IF($H193=4,$O$13,IF($H193=5,$O$14,IF($H193=6,$O$15)))))))</f>
        <v>0.25509999999999999</v>
      </c>
      <c r="J193" s="6">
        <f>IFERROR(VLOOKUP(C193,'[23]SINAPI DEZEMBRO'!$A:$E,4,FALSE),IFERROR(VLOOKUP(C193,'[23]BANCO DE DADOS'!$A$3:$F$10542,5,FALSE),""))</f>
        <v>290.60000000000002</v>
      </c>
      <c r="K193" s="7">
        <f t="shared" ref="K193:K201" si="74">IF($G193="","",TRUNC((J193*I193)+J193,2))</f>
        <v>364.73</v>
      </c>
      <c r="L193" s="100">
        <f t="shared" ref="L193:L201" si="75">IF($H193="","",IF($H193=1,$P$10,IF($H193=2,$P$11,IF($H193=3,$P$12,IF($H193=4,$P$13,IF($H193=5,$P$14,IF($H193=6,$P$15)))))))</f>
        <v>0</v>
      </c>
      <c r="M193" s="128"/>
      <c r="N193" s="7">
        <f t="shared" ref="N193:N201" si="76">IF($G193="","",TRUNC((M193*L193)+M193,2))</f>
        <v>0</v>
      </c>
      <c r="O193" s="7">
        <f t="shared" ref="O193:O201" si="77">IF($G193="","",TRUNC(K193*G193,2))</f>
        <v>16412.849999999999</v>
      </c>
      <c r="P193" s="7">
        <f t="shared" ref="P193:P201" si="78">IF($G193="","",TRUNC(N193*G193,2))</f>
        <v>0</v>
      </c>
      <c r="Q193" s="20" t="e">
        <f>P193/$P$192</f>
        <v>#DIV/0!</v>
      </c>
      <c r="V193" s="101"/>
    </row>
    <row r="194" spans="1:22" ht="33" x14ac:dyDescent="0.25">
      <c r="A194" s="49" t="s">
        <v>246</v>
      </c>
      <c r="B194" s="95" t="str">
        <f>IFERROR(VLOOKUP(C194,'[23]SINAPI DEZEMBRO'!$A:$F,6,FALSE),IFERROR(VLOOKUP(C194,'[23]BANCO DE DADOS'!$A$3:$F$10542,2,FALSE),""))</f>
        <v>SICRO OUTUBRO / 2025</v>
      </c>
      <c r="C194" s="96">
        <v>5213855</v>
      </c>
      <c r="D194" s="97"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8">
        <f>VLOOKUP(A194,'[23]MEMÓRIA LOTE 5 AGRESTE MER'!$1:$1048576,6,FALSE)</f>
        <v>45</v>
      </c>
      <c r="H194" s="99">
        <v>1</v>
      </c>
      <c r="I194" s="100">
        <f t="shared" si="73"/>
        <v>0.25509999999999999</v>
      </c>
      <c r="J194" s="6">
        <f>IFERROR(VLOOKUP(C194,'[23]SINAPI DEZEMBRO'!$A:$E,4,FALSE),IFERROR(VLOOKUP(C194,'[23]BANCO DE DADOS'!$A$3:$F$10542,5,FALSE),""))</f>
        <v>435.57</v>
      </c>
      <c r="K194" s="7">
        <f t="shared" si="74"/>
        <v>546.67999999999995</v>
      </c>
      <c r="L194" s="100">
        <f t="shared" si="75"/>
        <v>0</v>
      </c>
      <c r="M194" s="128"/>
      <c r="N194" s="7">
        <f t="shared" si="76"/>
        <v>0</v>
      </c>
      <c r="O194" s="7">
        <f t="shared" si="77"/>
        <v>24600.6</v>
      </c>
      <c r="P194" s="7">
        <f t="shared" si="78"/>
        <v>0</v>
      </c>
      <c r="Q194" s="20" t="e">
        <f t="shared" ref="Q194:Q201" si="79">P194/$P$192</f>
        <v>#DIV/0!</v>
      </c>
      <c r="V194" s="101"/>
    </row>
    <row r="195" spans="1:22" ht="33" x14ac:dyDescent="0.25">
      <c r="A195" s="49" t="s">
        <v>247</v>
      </c>
      <c r="B195" s="95" t="str">
        <f>IFERROR(VLOOKUP(C195,'[23]SINAPI DEZEMBRO'!$A:$F,6,FALSE),IFERROR(VLOOKUP(C195,'[23]BANCO DE DADOS'!$A$3:$F$10542,2,FALSE),""))</f>
        <v>SICRO OUTUBRO / 2025</v>
      </c>
      <c r="C195" s="96">
        <v>5213464</v>
      </c>
      <c r="D195" s="97"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8">
        <f>VLOOKUP(A195,'[23]MEMÓRIA LOTE 5 AGRESTE MER'!$1:$1048576,6,FALSE)</f>
        <v>18</v>
      </c>
      <c r="H195" s="99">
        <v>1</v>
      </c>
      <c r="I195" s="100">
        <f t="shared" si="73"/>
        <v>0.25509999999999999</v>
      </c>
      <c r="J195" s="6">
        <f>IFERROR(VLOOKUP(C195,'[23]SINAPI DEZEMBRO'!$A:$E,4,FALSE),IFERROR(VLOOKUP(C195,'[23]BANCO DE DADOS'!$A$3:$F$10542,5,FALSE),""))</f>
        <v>290.57</v>
      </c>
      <c r="K195" s="7">
        <f t="shared" si="74"/>
        <v>364.69</v>
      </c>
      <c r="L195" s="100">
        <f t="shared" si="75"/>
        <v>0</v>
      </c>
      <c r="M195" s="128"/>
      <c r="N195" s="7">
        <f t="shared" si="76"/>
        <v>0</v>
      </c>
      <c r="O195" s="7">
        <f t="shared" si="77"/>
        <v>6564.42</v>
      </c>
      <c r="P195" s="7">
        <f t="shared" si="78"/>
        <v>0</v>
      </c>
      <c r="Q195" s="20" t="e">
        <f t="shared" si="79"/>
        <v>#DIV/0!</v>
      </c>
      <c r="V195" s="101"/>
    </row>
    <row r="196" spans="1:22" ht="49.5" x14ac:dyDescent="0.25">
      <c r="A196" s="49" t="s">
        <v>248</v>
      </c>
      <c r="B196" s="95" t="str">
        <f>IFERROR(VLOOKUP(C196,'[23]SINAPI DEZEMBRO'!$A:$F,6,FALSE),IFERROR(VLOOKUP(C196,'[23]BANCO DE DADOS'!$A$3:$F$10542,2,FALSE),""))</f>
        <v>SICRO OUTUBRO / 2025</v>
      </c>
      <c r="C196" s="96">
        <v>5213863</v>
      </c>
      <c r="D196" s="97"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8">
        <f>VLOOKUP(A196,'[23]MEMÓRIA LOTE 5 AGRESTE MER'!$1:$1048576,6,FALSE)</f>
        <v>63</v>
      </c>
      <c r="H196" s="99">
        <v>1</v>
      </c>
      <c r="I196" s="100">
        <f t="shared" si="73"/>
        <v>0.25509999999999999</v>
      </c>
      <c r="J196" s="6">
        <f>IFERROR(VLOOKUP(C196,'[23]SINAPI DEZEMBRO'!$A:$E,4,FALSE),IFERROR(VLOOKUP(C196,'[23]BANCO DE DADOS'!$A$3:$F$10542,5,FALSE),""))</f>
        <v>484.52</v>
      </c>
      <c r="K196" s="7">
        <f t="shared" si="74"/>
        <v>608.12</v>
      </c>
      <c r="L196" s="100">
        <f t="shared" si="75"/>
        <v>0</v>
      </c>
      <c r="M196" s="128"/>
      <c r="N196" s="7">
        <f t="shared" si="76"/>
        <v>0</v>
      </c>
      <c r="O196" s="7">
        <f t="shared" si="77"/>
        <v>38311.56</v>
      </c>
      <c r="P196" s="7">
        <f t="shared" si="78"/>
        <v>0</v>
      </c>
      <c r="Q196" s="20" t="e">
        <f t="shared" si="79"/>
        <v>#DIV/0!</v>
      </c>
      <c r="V196" s="101"/>
    </row>
    <row r="197" spans="1:22" ht="33" x14ac:dyDescent="0.25">
      <c r="A197" s="49" t="s">
        <v>249</v>
      </c>
      <c r="B197" s="95" t="str">
        <f>IFERROR(VLOOKUP(C197,'[23]SINAPI DEZEMBRO'!$A:$F,6,FALSE),IFERROR(VLOOKUP(C197,'[23]BANCO DE DADOS'!$A$3:$F$10542,2,FALSE),""))</f>
        <v>SICRO OUTUBRO / 2025</v>
      </c>
      <c r="C197" s="96">
        <v>5213440</v>
      </c>
      <c r="D197" s="97"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8">
        <f>VLOOKUP(A197,'[23]MEMÓRIA LOTE 5 AGRESTE MER'!$1:$1048576,6,FALSE)</f>
        <v>45</v>
      </c>
      <c r="H197" s="99">
        <v>1</v>
      </c>
      <c r="I197" s="100">
        <f t="shared" si="73"/>
        <v>0.25509999999999999</v>
      </c>
      <c r="J197" s="6">
        <f>IFERROR(VLOOKUP(C197,'[23]SINAPI DEZEMBRO'!$A:$E,4,FALSE),IFERROR(VLOOKUP(C197,'[23]BANCO DE DADOS'!$A$3:$F$10542,5,FALSE),""))</f>
        <v>290.52999999999997</v>
      </c>
      <c r="K197" s="7">
        <f t="shared" si="74"/>
        <v>364.64</v>
      </c>
      <c r="L197" s="100">
        <f t="shared" si="75"/>
        <v>0</v>
      </c>
      <c r="M197" s="128"/>
      <c r="N197" s="7">
        <f t="shared" si="76"/>
        <v>0</v>
      </c>
      <c r="O197" s="7">
        <f t="shared" si="77"/>
        <v>16408.8</v>
      </c>
      <c r="P197" s="7">
        <f t="shared" si="78"/>
        <v>0</v>
      </c>
      <c r="Q197" s="20" t="e">
        <f t="shared" si="79"/>
        <v>#DIV/0!</v>
      </c>
      <c r="V197" s="101"/>
    </row>
    <row r="198" spans="1:22" ht="33" x14ac:dyDescent="0.25">
      <c r="A198" s="49" t="s">
        <v>250</v>
      </c>
      <c r="B198" s="95" t="str">
        <f>IFERROR(VLOOKUP(C198,'[23]SINAPI DEZEMBRO'!$A:$F,6,FALSE),IFERROR(VLOOKUP(C198,'[23]BANCO DE DADOS'!$A$3:$F$10542,2,FALSE),""))</f>
        <v>SICRO OUTUBRO / 2025</v>
      </c>
      <c r="C198" s="96">
        <v>5213448</v>
      </c>
      <c r="D198" s="97"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8">
        <f>VLOOKUP(A198,'[23]MEMÓRIA LOTE 5 AGRESTE MER'!$1:$1048576,6,FALSE)</f>
        <v>6</v>
      </c>
      <c r="H198" s="99">
        <v>1</v>
      </c>
      <c r="I198" s="100">
        <f t="shared" si="73"/>
        <v>0.25509999999999999</v>
      </c>
      <c r="J198" s="6">
        <f>IFERROR(VLOOKUP(C198,'[23]SINAPI DEZEMBRO'!$A:$E,4,FALSE),IFERROR(VLOOKUP(C198,'[23]BANCO DE DADOS'!$A$3:$F$10542,5,FALSE),""))</f>
        <v>199.32</v>
      </c>
      <c r="K198" s="7">
        <f t="shared" si="74"/>
        <v>250.16</v>
      </c>
      <c r="L198" s="100">
        <f t="shared" si="75"/>
        <v>0</v>
      </c>
      <c r="M198" s="128"/>
      <c r="N198" s="7">
        <f t="shared" si="76"/>
        <v>0</v>
      </c>
      <c r="O198" s="7">
        <f t="shared" si="77"/>
        <v>1500.96</v>
      </c>
      <c r="P198" s="7">
        <f t="shared" si="78"/>
        <v>0</v>
      </c>
      <c r="Q198" s="20" t="e">
        <f t="shared" si="79"/>
        <v>#DIV/0!</v>
      </c>
      <c r="V198" s="101"/>
    </row>
    <row r="199" spans="1:22" ht="33" x14ac:dyDescent="0.25">
      <c r="A199" s="49" t="s">
        <v>251</v>
      </c>
      <c r="B199" s="95" t="str">
        <f>IFERROR(VLOOKUP(C199,'[23]SINAPI DEZEMBRO'!$A:$F,6,FALSE),IFERROR(VLOOKUP(C199,'[23]BANCO DE DADOS'!$A$3:$F$10542,2,FALSE),""))</f>
        <v>SICRO OUTUBRO / 2025</v>
      </c>
      <c r="C199" s="96">
        <v>5213859</v>
      </c>
      <c r="D199" s="97"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8">
        <f>VLOOKUP(A199,'[23]MEMÓRIA LOTE 5 AGRESTE MER'!$1:$1048576,6,FALSE)</f>
        <v>6</v>
      </c>
      <c r="H199" s="99">
        <v>1</v>
      </c>
      <c r="I199" s="100">
        <f t="shared" si="73"/>
        <v>0.25509999999999999</v>
      </c>
      <c r="J199" s="6">
        <f>IFERROR(VLOOKUP(C199,'[23]SINAPI DEZEMBRO'!$A:$E,4,FALSE),IFERROR(VLOOKUP(C199,'[23]BANCO DE DADOS'!$A$3:$F$10542,5,FALSE),""))</f>
        <v>479.01</v>
      </c>
      <c r="K199" s="7">
        <f t="shared" si="74"/>
        <v>601.20000000000005</v>
      </c>
      <c r="L199" s="100">
        <f t="shared" si="75"/>
        <v>0</v>
      </c>
      <c r="M199" s="128"/>
      <c r="N199" s="7">
        <f t="shared" si="76"/>
        <v>0</v>
      </c>
      <c r="O199" s="7">
        <f t="shared" si="77"/>
        <v>3607.2</v>
      </c>
      <c r="P199" s="7">
        <f t="shared" si="78"/>
        <v>0</v>
      </c>
      <c r="Q199" s="20" t="e">
        <f t="shared" si="79"/>
        <v>#DIV/0!</v>
      </c>
      <c r="V199" s="101"/>
    </row>
    <row r="200" spans="1:22" ht="66" x14ac:dyDescent="0.25">
      <c r="A200" s="49" t="s">
        <v>252</v>
      </c>
      <c r="B200" s="95" t="str">
        <f>IFERROR(VLOOKUP(C200,'[23]SINAPI DEZEMBRO'!$A:$F,6,FALSE),IFERROR(VLOOKUP(C200,'[23]BANCO DE DADOS'!$A$3:$F$10542,2,FALSE),""))</f>
        <v>COMPOSIÇÃO</v>
      </c>
      <c r="C200" s="96" t="s">
        <v>153</v>
      </c>
      <c r="D200" s="97"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8">
        <f>VLOOKUP(A200,'[23]MEMÓRIA LOTE 5 AGRESTE MER'!$1:$1048576,6,FALSE)</f>
        <v>14</v>
      </c>
      <c r="H200" s="99">
        <v>1</v>
      </c>
      <c r="I200" s="100">
        <f t="shared" si="73"/>
        <v>0.25509999999999999</v>
      </c>
      <c r="J200" s="6">
        <f>IFERROR(VLOOKUP(C200,'[23]SINAPI DEZEMBRO'!$A:$E,4,FALSE),IFERROR(VLOOKUP(C200,'[23]BANCO DE DADOS'!$A$3:$F$10542,5,FALSE),""))</f>
        <v>757.97</v>
      </c>
      <c r="K200" s="7">
        <f t="shared" si="74"/>
        <v>951.32</v>
      </c>
      <c r="L200" s="100">
        <f t="shared" si="75"/>
        <v>0</v>
      </c>
      <c r="M200" s="128"/>
      <c r="N200" s="7">
        <f t="shared" si="76"/>
        <v>0</v>
      </c>
      <c r="O200" s="7">
        <f t="shared" si="77"/>
        <v>13318.48</v>
      </c>
      <c r="P200" s="7">
        <f t="shared" si="78"/>
        <v>0</v>
      </c>
      <c r="Q200" s="20" t="e">
        <f t="shared" si="79"/>
        <v>#DIV/0!</v>
      </c>
      <c r="V200" s="101"/>
    </row>
    <row r="201" spans="1:22" ht="66" x14ac:dyDescent="0.25">
      <c r="A201" s="49" t="s">
        <v>253</v>
      </c>
      <c r="B201" s="95" t="str">
        <f>IFERROR(VLOOKUP(C201,'[23]SINAPI DEZEMBRO'!$A:$F,6,FALSE),IFERROR(VLOOKUP(C201,'[23]BANCO DE DADOS'!$A$3:$F$10542,2,FALSE),""))</f>
        <v>COMPOSIÇÃO</v>
      </c>
      <c r="C201" s="96" t="s">
        <v>155</v>
      </c>
      <c r="D201" s="97"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8">
        <f>VLOOKUP(A201,'[23]MEMÓRIA LOTE 5 AGRESTE MER'!$1:$1048576,6,FALSE)</f>
        <v>20</v>
      </c>
      <c r="H201" s="99">
        <v>1</v>
      </c>
      <c r="I201" s="100">
        <f t="shared" si="73"/>
        <v>0.25509999999999999</v>
      </c>
      <c r="J201" s="6">
        <f>IFERROR(VLOOKUP(C201,'[23]SINAPI DEZEMBRO'!$A:$E,4,FALSE),IFERROR(VLOOKUP(C201,'[23]BANCO DE DADOS'!$A$3:$F$10542,5,FALSE),""))</f>
        <v>713.06</v>
      </c>
      <c r="K201" s="7">
        <f t="shared" si="74"/>
        <v>894.96</v>
      </c>
      <c r="L201" s="100">
        <f t="shared" si="75"/>
        <v>0</v>
      </c>
      <c r="M201" s="128"/>
      <c r="N201" s="7">
        <f t="shared" si="76"/>
        <v>0</v>
      </c>
      <c r="O201" s="7">
        <f t="shared" si="77"/>
        <v>17899.2</v>
      </c>
      <c r="P201" s="7">
        <f t="shared" si="78"/>
        <v>0</v>
      </c>
      <c r="Q201" s="20" t="e">
        <f t="shared" si="79"/>
        <v>#DIV/0!</v>
      </c>
      <c r="V201" s="101"/>
    </row>
    <row r="202" spans="1:22" x14ac:dyDescent="0.25">
      <c r="A202" s="89" t="s">
        <v>254</v>
      </c>
      <c r="B202" s="89"/>
      <c r="C202" s="90"/>
      <c r="D202" s="91"/>
      <c r="E202" s="3" t="s">
        <v>163</v>
      </c>
      <c r="F202" s="91"/>
      <c r="G202" s="92"/>
      <c r="H202" s="91"/>
      <c r="I202" s="91"/>
      <c r="J202" s="93"/>
      <c r="K202" s="91"/>
      <c r="L202" s="91"/>
      <c r="M202" s="127"/>
      <c r="N202" s="91"/>
      <c r="O202" s="94">
        <f>SUM(O203:O214)</f>
        <v>214312.83</v>
      </c>
      <c r="P202" s="94">
        <f>SUM(P203:P214)</f>
        <v>0</v>
      </c>
      <c r="V202" s="101"/>
    </row>
    <row r="203" spans="1:22" x14ac:dyDescent="0.25">
      <c r="A203" s="49" t="s">
        <v>255</v>
      </c>
      <c r="B203" s="95" t="str">
        <f>IFERROR(VLOOKUP(C203,'[23]SINAPI DEZEMBRO'!$A:$F,6,FALSE),IFERROR(VLOOKUP(C203,'[23]BANCO DE DADOS'!$A$3:$F$10542,2,FALSE),""))</f>
        <v>SINAPI-I DEZEMBRO 2025</v>
      </c>
      <c r="C203" s="96">
        <v>10848</v>
      </c>
      <c r="D203" s="97" t="str">
        <f>IFERROR(IF(C203="","FALTA",VLOOKUP($C203,'[23]E-FISCO'!$A$1:$B$5439,2,)),"FALTA")</f>
        <v>FALTA</v>
      </c>
      <c r="E203" s="9" t="str">
        <f>IFERROR(VLOOKUP(C203,'[23]SINAPI DEZEMBRO'!$A:$E,2,FALSE),IFERROR(VLOOKUP(C203,'[23]BANCO DE DADOS'!$A$3:$F$10542,3,FALSE),""))</f>
        <v>PLACA DE INAUGURACAO METALICA, *40* CM X *60* CM</v>
      </c>
      <c r="F203" s="5" t="str">
        <f>IFERROR(VLOOKUP(C203,'[23]SINAPI DEZEMBRO'!$A:$E,3,FALSE),IFERROR(VLOOKUP(C203,'[23]BANCO DE DADOS'!$A$3:$F$10542,4,FALSE),""))</f>
        <v>UN</v>
      </c>
      <c r="G203" s="98">
        <f>VLOOKUP(A203,'[23]MEMÓRIA LOTE 5 AGRESTE MER'!$1:$1048576,6,FALSE)</f>
        <v>26</v>
      </c>
      <c r="H203" s="99">
        <v>5</v>
      </c>
      <c r="I203" s="100">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0">
        <f t="shared" ref="L203:L214" si="82">IF($H203="","",IF($H203=1,$P$10,IF($H203=2,$P$11,IF($H203=3,$P$12,IF($H203=4,$P$13,IF($H203=5,$P$14,IF($H203=6,$P$15)))))))</f>
        <v>0</v>
      </c>
      <c r="M203" s="128"/>
      <c r="N203" s="7">
        <f t="shared" ref="N203:N214" si="83">IF($G203="","",TRUNC((M203*L203)+M203,2))</f>
        <v>0</v>
      </c>
      <c r="O203" s="7">
        <f t="shared" ref="O203:O214" si="84">IF($G203="","",TRUNC(K203*G203,2))</f>
        <v>37125.660000000003</v>
      </c>
      <c r="P203" s="7">
        <f t="shared" ref="P203:P214" si="85">IF($G203="","",TRUNC(N203*G203,2))</f>
        <v>0</v>
      </c>
      <c r="Q203" s="20" t="e">
        <f t="shared" ref="Q203:Q214" si="86">P203/$P$202</f>
        <v>#DIV/0!</v>
      </c>
      <c r="V203" s="101"/>
    </row>
    <row r="204" spans="1:22" ht="49.5" x14ac:dyDescent="0.25">
      <c r="A204" s="49" t="s">
        <v>256</v>
      </c>
      <c r="B204" s="95" t="str">
        <f>IFERROR(VLOOKUP(C204,'[23]SINAPI DEZEMBRO'!$A:$F,6,FALSE),IFERROR(VLOOKUP(C204,'[23]BANCO DE DADOS'!$A$3:$F$10542,2,FALSE),""))</f>
        <v>SICRO OUTUBRO / 2025</v>
      </c>
      <c r="C204" s="96">
        <v>5213834</v>
      </c>
      <c r="D204" s="97" t="str">
        <f>IFERROR(IF(C204="","FALTA",VLOOKUP($C204,'[23]E-FISCO'!$A$1:$B$5439,2,)),"FALTA")</f>
        <v>FALTA</v>
      </c>
      <c r="E204" s="9"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8">
        <f>VLOOKUP(A204,'[23]MEMÓRIA LOTE 5 AGRESTE MER'!$1:$1048576,6,FALSE)</f>
        <v>968</v>
      </c>
      <c r="H204" s="99">
        <v>1</v>
      </c>
      <c r="I204" s="100">
        <f t="shared" si="80"/>
        <v>0.25509999999999999</v>
      </c>
      <c r="J204" s="6">
        <f>IFERROR(VLOOKUP(C204,'[23]SINAPI DEZEMBRO'!$A:$E,4,FALSE),IFERROR(VLOOKUP(C204,'[23]BANCO DE DADOS'!$A$3:$F$10542,5,FALSE),""))</f>
        <v>7.59</v>
      </c>
      <c r="K204" s="7">
        <f t="shared" si="81"/>
        <v>9.52</v>
      </c>
      <c r="L204" s="100">
        <f t="shared" si="82"/>
        <v>0</v>
      </c>
      <c r="M204" s="128"/>
      <c r="N204" s="7">
        <f t="shared" si="83"/>
        <v>0</v>
      </c>
      <c r="O204" s="7">
        <f t="shared" si="84"/>
        <v>9215.36</v>
      </c>
      <c r="P204" s="7">
        <f t="shared" si="85"/>
        <v>0</v>
      </c>
      <c r="Q204" s="20" t="e">
        <f t="shared" si="86"/>
        <v>#DIV/0!</v>
      </c>
      <c r="V204" s="101"/>
    </row>
    <row r="205" spans="1:22" ht="49.5" x14ac:dyDescent="0.25">
      <c r="A205" s="49" t="s">
        <v>257</v>
      </c>
      <c r="B205" s="95" t="str">
        <f>IFERROR(VLOOKUP(C205,'[23]SINAPI DEZEMBRO'!$A:$F,6,FALSE),IFERROR(VLOOKUP(C205,'[23]BANCO DE DADOS'!$A$3:$F$10542,2,FALSE),""))</f>
        <v>SICRO OUTUBRO / 2025</v>
      </c>
      <c r="C205" s="96">
        <v>5213838</v>
      </c>
      <c r="D205" s="97" t="str">
        <f>IFERROR(IF(C205="","FALTA",VLOOKUP($C205,'[23]E-FISCO'!$A$1:$B$5439,2,)),"FALTA")</f>
        <v>514990 - 8</v>
      </c>
      <c r="E205" s="9"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8">
        <f>VLOOKUP(A205,'[23]MEMÓRIA LOTE 5 AGRESTE MER'!$1:$1048576,6,FALSE)</f>
        <v>968</v>
      </c>
      <c r="H205" s="99">
        <v>1</v>
      </c>
      <c r="I205" s="100">
        <f t="shared" si="80"/>
        <v>0.25509999999999999</v>
      </c>
      <c r="J205" s="6">
        <f>IFERROR(VLOOKUP(C205,'[23]SINAPI DEZEMBRO'!$A:$E,4,FALSE),IFERROR(VLOOKUP(C205,'[23]BANCO DE DADOS'!$A$3:$F$10542,5,FALSE),""))</f>
        <v>5.16</v>
      </c>
      <c r="K205" s="7">
        <f t="shared" si="81"/>
        <v>6.47</v>
      </c>
      <c r="L205" s="100">
        <f t="shared" si="82"/>
        <v>0</v>
      </c>
      <c r="M205" s="128"/>
      <c r="N205" s="7">
        <f t="shared" si="83"/>
        <v>0</v>
      </c>
      <c r="O205" s="7">
        <f t="shared" si="84"/>
        <v>6262.96</v>
      </c>
      <c r="P205" s="7">
        <f t="shared" si="85"/>
        <v>0</v>
      </c>
      <c r="Q205" s="20" t="e">
        <f t="shared" si="86"/>
        <v>#DIV/0!</v>
      </c>
      <c r="V205" s="101"/>
    </row>
    <row r="206" spans="1:22" ht="33" x14ac:dyDescent="0.25">
      <c r="A206" s="49" t="s">
        <v>258</v>
      </c>
      <c r="B206" s="95" t="str">
        <f>IFERROR(VLOOKUP(C206,'[23]SINAPI DEZEMBRO'!$A:$F,6,FALSE),IFERROR(VLOOKUP(C206,'[23]BANCO DE DADOS'!$A$3:$F$10542,2,FALSE),""))</f>
        <v>SINAPI DEZEMBRO 2025</v>
      </c>
      <c r="C206" s="96">
        <v>104790</v>
      </c>
      <c r="D206" s="97" t="str">
        <f>IFERROR(IF(C206="","FALTA",VLOOKUP($C206,'[23]E-FISCO'!$A$1:$B$5439,2,)),"FALTA")</f>
        <v>FALTA</v>
      </c>
      <c r="E206" s="9"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8">
        <f>VLOOKUP(A206,'[23]MEMÓRIA LOTE 5 AGRESTE MER'!$1:$1048576,6,FALSE)</f>
        <v>12.01</v>
      </c>
      <c r="H206" s="99">
        <v>1</v>
      </c>
      <c r="I206" s="100">
        <f t="shared" si="80"/>
        <v>0.25509999999999999</v>
      </c>
      <c r="J206" s="6">
        <f>IFERROR(VLOOKUP(C206,'[23]SINAPI DEZEMBRO'!$A:$E,4,FALSE),IFERROR(VLOOKUP(C206,'[23]BANCO DE DADOS'!$A$3:$F$10542,5,FALSE),""))</f>
        <v>100.24</v>
      </c>
      <c r="K206" s="7">
        <f t="shared" si="81"/>
        <v>125.81</v>
      </c>
      <c r="L206" s="100">
        <f t="shared" si="82"/>
        <v>0</v>
      </c>
      <c r="M206" s="128"/>
      <c r="N206" s="7">
        <f t="shared" si="83"/>
        <v>0</v>
      </c>
      <c r="O206" s="7">
        <f t="shared" si="84"/>
        <v>1510.97</v>
      </c>
      <c r="P206" s="7">
        <f t="shared" si="85"/>
        <v>0</v>
      </c>
      <c r="Q206" s="20" t="e">
        <f t="shared" si="86"/>
        <v>#DIV/0!</v>
      </c>
      <c r="V206" s="101"/>
    </row>
    <row r="207" spans="1:22" ht="33" x14ac:dyDescent="0.25">
      <c r="A207" s="49" t="s">
        <v>259</v>
      </c>
      <c r="B207" s="95" t="str">
        <f>IFERROR(VLOOKUP(C207,'[23]SINAPI DEZEMBRO'!$A:$F,6,FALSE),IFERROR(VLOOKUP(C207,'[23]BANCO DE DADOS'!$A$3:$F$10542,2,FALSE),""))</f>
        <v>SICRO OUTUBRO / 2025</v>
      </c>
      <c r="C207" s="96">
        <v>5219544</v>
      </c>
      <c r="D207" s="97" t="str">
        <f>IFERROR(IF(C207="","FALTA",VLOOKUP($C207,'[23]E-FISCO'!$A$1:$B$5439,2,)),"FALTA")</f>
        <v>612624 - 3</v>
      </c>
      <c r="E207" s="9"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8">
        <f>VLOOKUP(A207,'[23]MEMÓRIA LOTE 5 AGRESTE MER'!$1:$1048576,6,FALSE)</f>
        <v>36</v>
      </c>
      <c r="H207" s="99">
        <v>1</v>
      </c>
      <c r="I207" s="100">
        <f t="shared" si="80"/>
        <v>0.25509999999999999</v>
      </c>
      <c r="J207" s="6">
        <f>IFERROR(VLOOKUP(C207,'[23]SINAPI DEZEMBRO'!$A:$E,4,FALSE),IFERROR(VLOOKUP(C207,'[23]BANCO DE DADOS'!$A$3:$F$10542,5,FALSE),""))</f>
        <v>244.47</v>
      </c>
      <c r="K207" s="7">
        <f t="shared" si="81"/>
        <v>306.83</v>
      </c>
      <c r="L207" s="100">
        <f t="shared" si="82"/>
        <v>0</v>
      </c>
      <c r="M207" s="128"/>
      <c r="N207" s="7">
        <f t="shared" si="83"/>
        <v>0</v>
      </c>
      <c r="O207" s="7">
        <f t="shared" si="84"/>
        <v>11045.88</v>
      </c>
      <c r="P207" s="7">
        <f t="shared" si="85"/>
        <v>0</v>
      </c>
      <c r="Q207" s="20" t="e">
        <f t="shared" si="86"/>
        <v>#DIV/0!</v>
      </c>
      <c r="V207" s="101"/>
    </row>
    <row r="208" spans="1:22" ht="33" x14ac:dyDescent="0.25">
      <c r="A208" s="49" t="s">
        <v>260</v>
      </c>
      <c r="B208" s="95" t="str">
        <f>IFERROR(VLOOKUP(C208,'[23]SINAPI DEZEMBRO'!$A:$F,6,FALSE),IFERROR(VLOOKUP(C208,'[23]BANCO DE DADOS'!$A$3:$F$10542,2,FALSE),""))</f>
        <v>SICRO OUTUBRO / 2025</v>
      </c>
      <c r="C208" s="96">
        <v>5213417</v>
      </c>
      <c r="D208" s="97" t="str">
        <f>IFERROR(IF(C208="","FALTA",VLOOKUP($C208,'[23]E-FISCO'!$A$1:$B$5439,2,)),"FALTA")</f>
        <v>612623 - 5</v>
      </c>
      <c r="E208" s="9"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8">
        <f>VLOOKUP(A208,'[23]MEMÓRIA LOTE 5 AGRESTE MER'!$1:$1048576,6,FALSE)</f>
        <v>28.8</v>
      </c>
      <c r="H208" s="99">
        <v>1</v>
      </c>
      <c r="I208" s="100">
        <f t="shared" si="80"/>
        <v>0.25509999999999999</v>
      </c>
      <c r="J208" s="6">
        <f>IFERROR(VLOOKUP(C208,'[23]SINAPI DEZEMBRO'!$A:$E,4,FALSE),IFERROR(VLOOKUP(C208,'[23]BANCO DE DADOS'!$A$3:$F$10542,5,FALSE),""))</f>
        <v>440.08</v>
      </c>
      <c r="K208" s="7">
        <f t="shared" si="81"/>
        <v>552.34</v>
      </c>
      <c r="L208" s="100">
        <f t="shared" si="82"/>
        <v>0</v>
      </c>
      <c r="M208" s="128"/>
      <c r="N208" s="7">
        <f t="shared" si="83"/>
        <v>0</v>
      </c>
      <c r="O208" s="7">
        <f t="shared" si="84"/>
        <v>15907.39</v>
      </c>
      <c r="P208" s="7">
        <f t="shared" si="85"/>
        <v>0</v>
      </c>
      <c r="Q208" s="20" t="e">
        <f t="shared" si="86"/>
        <v>#DIV/0!</v>
      </c>
      <c r="V208" s="101"/>
    </row>
    <row r="209" spans="1:22" ht="49.5" x14ac:dyDescent="0.25">
      <c r="A209" s="49" t="s">
        <v>261</v>
      </c>
      <c r="B209" s="95" t="str">
        <f>IFERROR(VLOOKUP(C209,'[23]SINAPI DEZEMBRO'!$A:$F,6,FALSE),IFERROR(VLOOKUP(C209,'[23]BANCO DE DADOS'!$A$3:$F$10542,2,FALSE),""))</f>
        <v>SICRO OUTUBRO / 2025</v>
      </c>
      <c r="C209" s="96">
        <v>5502972</v>
      </c>
      <c r="D209" s="97" t="str">
        <f>IFERROR(IF(C209="","FALTA",VLOOKUP($C209,'[23]E-FISCO'!$A$1:$B$5439,2,)),"FALTA")</f>
        <v>FALTA</v>
      </c>
      <c r="E209" s="9"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8">
        <f>VLOOKUP(A209,'[23]MEMÓRIA LOTE 5 AGRESTE MER'!$1:$1048576,6,FALSE)</f>
        <v>15.37</v>
      </c>
      <c r="H209" s="99">
        <v>1</v>
      </c>
      <c r="I209" s="100">
        <f t="shared" si="80"/>
        <v>0.25509999999999999</v>
      </c>
      <c r="J209" s="6">
        <f>IFERROR(VLOOKUP(C209,'[23]SINAPI DEZEMBRO'!$A:$E,4,FALSE),IFERROR(VLOOKUP(C209,'[23]BANCO DE DADOS'!$A$3:$F$10542,5,FALSE),""))</f>
        <v>207.99</v>
      </c>
      <c r="K209" s="7">
        <f t="shared" si="81"/>
        <v>261.04000000000002</v>
      </c>
      <c r="L209" s="100">
        <f t="shared" si="82"/>
        <v>0</v>
      </c>
      <c r="M209" s="128"/>
      <c r="N209" s="7">
        <f t="shared" si="83"/>
        <v>0</v>
      </c>
      <c r="O209" s="7">
        <f t="shared" si="84"/>
        <v>4012.18</v>
      </c>
      <c r="P209" s="7">
        <f t="shared" si="85"/>
        <v>0</v>
      </c>
      <c r="Q209" s="20" t="e">
        <f t="shared" si="86"/>
        <v>#DIV/0!</v>
      </c>
      <c r="V209" s="101"/>
    </row>
    <row r="210" spans="1:22" ht="49.5" x14ac:dyDescent="0.25">
      <c r="A210" s="49" t="s">
        <v>262</v>
      </c>
      <c r="B210" s="95" t="str">
        <f>IFERROR(VLOOKUP(C210,'[23]SINAPI DEZEMBRO'!$A:$F,6,FALSE),IFERROR(VLOOKUP(C210,'[23]BANCO DE DADOS'!$A$3:$F$10542,2,FALSE),""))</f>
        <v>SINAPI DEZEMBRO 2025</v>
      </c>
      <c r="C210" s="96">
        <v>103310</v>
      </c>
      <c r="D210" s="97" t="str">
        <f>IFERROR(IF(C210="","FALTA",VLOOKUP($C210,'[23]E-FISCO'!$A$1:$B$5439,2,)),"FALTA")</f>
        <v>FALTA</v>
      </c>
      <c r="E210" s="9"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8">
        <f>VLOOKUP(A210,'[23]MEMÓRIA LOTE 5 AGRESTE MER'!$1:$1048576,6,FALSE)</f>
        <v>54</v>
      </c>
      <c r="H210" s="99">
        <v>1</v>
      </c>
      <c r="I210" s="100">
        <f t="shared" si="80"/>
        <v>0.25509999999999999</v>
      </c>
      <c r="J210" s="6">
        <f>IFERROR(VLOOKUP(C210,'[23]SINAPI DEZEMBRO'!$A:$E,4,FALSE),IFERROR(VLOOKUP(C210,'[23]BANCO DE DADOS'!$A$3:$F$10542,5,FALSE),""))</f>
        <v>1288.1199999999999</v>
      </c>
      <c r="K210" s="7">
        <f t="shared" si="81"/>
        <v>1616.71</v>
      </c>
      <c r="L210" s="100">
        <f t="shared" si="82"/>
        <v>0</v>
      </c>
      <c r="M210" s="128"/>
      <c r="N210" s="7">
        <f t="shared" si="83"/>
        <v>0</v>
      </c>
      <c r="O210" s="7">
        <f t="shared" si="84"/>
        <v>87302.34</v>
      </c>
      <c r="P210" s="7">
        <f t="shared" si="85"/>
        <v>0</v>
      </c>
      <c r="Q210" s="20" t="e">
        <f t="shared" si="86"/>
        <v>#DIV/0!</v>
      </c>
      <c r="V210" s="101"/>
    </row>
    <row r="211" spans="1:22" ht="33" x14ac:dyDescent="0.25">
      <c r="A211" s="49" t="s">
        <v>263</v>
      </c>
      <c r="B211" s="95" t="str">
        <f>IFERROR(VLOOKUP(C211,'[23]SINAPI DEZEMBRO'!$A:$F,6,FALSE),IFERROR(VLOOKUP(C211,'[23]BANCO DE DADOS'!$A$3:$F$10542,2,FALSE),""))</f>
        <v>SICRO OUTUBRO / 2025</v>
      </c>
      <c r="C211" s="96">
        <v>5213850</v>
      </c>
      <c r="D211" s="97"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8">
        <f>VLOOKUP(A211,'[23]MEMÓRIA LOTE 5 AGRESTE MER'!$1:$1048576,6,FALSE)</f>
        <v>1408</v>
      </c>
      <c r="H211" s="99">
        <v>1</v>
      </c>
      <c r="I211" s="100">
        <f t="shared" si="80"/>
        <v>0.25509999999999999</v>
      </c>
      <c r="J211" s="6">
        <f>IFERROR(VLOOKUP(C211,'[23]SINAPI DEZEMBRO'!$A:$E,4,FALSE),IFERROR(VLOOKUP(C211,'[23]BANCO DE DADOS'!$A$3:$F$10542,5,FALSE),""))</f>
        <v>21.96</v>
      </c>
      <c r="K211" s="7">
        <f t="shared" si="81"/>
        <v>27.56</v>
      </c>
      <c r="L211" s="100">
        <f t="shared" si="82"/>
        <v>0</v>
      </c>
      <c r="M211" s="128"/>
      <c r="N211" s="7">
        <f t="shared" si="83"/>
        <v>0</v>
      </c>
      <c r="O211" s="7">
        <f t="shared" si="84"/>
        <v>38804.480000000003</v>
      </c>
      <c r="P211" s="7">
        <f t="shared" si="85"/>
        <v>0</v>
      </c>
      <c r="Q211" s="20" t="e">
        <f t="shared" si="86"/>
        <v>#DIV/0!</v>
      </c>
      <c r="V211" s="101"/>
    </row>
    <row r="212" spans="1:22" ht="33" x14ac:dyDescent="0.25">
      <c r="A212" s="49" t="s">
        <v>264</v>
      </c>
      <c r="B212" s="95" t="str">
        <f>IFERROR(VLOOKUP(C212,'[23]SINAPI DEZEMBRO'!$A:$F,6,FALSE),IFERROR(VLOOKUP(C212,'[23]BANCO DE DADOS'!$A$3:$F$10542,2,FALSE),""))</f>
        <v>SICRO OUTUBRO / 2025</v>
      </c>
      <c r="C212" s="96">
        <v>5213835</v>
      </c>
      <c r="D212" s="97"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8">
        <f>VLOOKUP(A212,'[23]MEMÓRIA LOTE 5 AGRESTE MER'!$1:$1048576,6,FALSE)</f>
        <v>660</v>
      </c>
      <c r="H212" s="99">
        <v>1</v>
      </c>
      <c r="I212" s="100">
        <f t="shared" si="80"/>
        <v>0.25509999999999999</v>
      </c>
      <c r="J212" s="6">
        <f>IFERROR(VLOOKUP(C212,'[23]SINAPI DEZEMBRO'!$A:$E,4,FALSE),IFERROR(VLOOKUP(C212,'[23]BANCO DE DADOS'!$A$3:$F$10542,5,FALSE),""))</f>
        <v>0.75</v>
      </c>
      <c r="K212" s="7">
        <f t="shared" si="81"/>
        <v>0.94</v>
      </c>
      <c r="L212" s="100">
        <f t="shared" si="82"/>
        <v>0</v>
      </c>
      <c r="M212" s="128"/>
      <c r="N212" s="7">
        <f t="shared" si="83"/>
        <v>0</v>
      </c>
      <c r="O212" s="7">
        <f t="shared" si="84"/>
        <v>620.4</v>
      </c>
      <c r="P212" s="7">
        <f t="shared" si="85"/>
        <v>0</v>
      </c>
      <c r="Q212" s="20" t="e">
        <f t="shared" si="86"/>
        <v>#DIV/0!</v>
      </c>
      <c r="V212" s="101"/>
    </row>
    <row r="213" spans="1:22" ht="49.5" x14ac:dyDescent="0.25">
      <c r="A213" s="49" t="s">
        <v>265</v>
      </c>
      <c r="B213" s="95" t="str">
        <f>IFERROR(VLOOKUP(C213,'[23]SINAPI DEZEMBRO'!$A:$F,6,FALSE),IFERROR(VLOOKUP(C213,'[23]BANCO DE DADOS'!$A$3:$F$10542,2,FALSE),""))</f>
        <v>SICRO OUTUBRO / 2025</v>
      </c>
      <c r="C213" s="96">
        <v>5212557</v>
      </c>
      <c r="D213" s="97"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8">
        <f>VLOOKUP(A213,'[23]MEMÓRIA LOTE 5 AGRESTE MER'!$1:$1048576,6,FALSE)</f>
        <v>145</v>
      </c>
      <c r="H213" s="99">
        <v>1</v>
      </c>
      <c r="I213" s="100">
        <f t="shared" si="80"/>
        <v>0.25509999999999999</v>
      </c>
      <c r="J213" s="6">
        <f>IFERROR(VLOOKUP(C213,'[23]SINAPI DEZEMBRO'!$A:$E,4,FALSE),IFERROR(VLOOKUP(C213,'[23]BANCO DE DADOS'!$A$3:$F$10542,5,FALSE),""))</f>
        <v>3.76</v>
      </c>
      <c r="K213" s="7">
        <f t="shared" si="81"/>
        <v>4.71</v>
      </c>
      <c r="L213" s="100">
        <f t="shared" si="82"/>
        <v>0</v>
      </c>
      <c r="M213" s="128"/>
      <c r="N213" s="7">
        <f t="shared" si="83"/>
        <v>0</v>
      </c>
      <c r="O213" s="7">
        <f t="shared" si="84"/>
        <v>682.95</v>
      </c>
      <c r="P213" s="7">
        <f t="shared" si="85"/>
        <v>0</v>
      </c>
      <c r="Q213" s="20" t="e">
        <f t="shared" si="86"/>
        <v>#DIV/0!</v>
      </c>
      <c r="V213" s="101"/>
    </row>
    <row r="214" spans="1:22" ht="49.5" x14ac:dyDescent="0.25">
      <c r="A214" s="49" t="s">
        <v>266</v>
      </c>
      <c r="B214" s="95" t="str">
        <f>IFERROR(VLOOKUP(C214,'[23]SINAPI DEZEMBRO'!$A:$F,6,FALSE),IFERROR(VLOOKUP(C214,'[23]BANCO DE DADOS'!$A$3:$F$10542,2,FALSE),""))</f>
        <v>SICRO OUTUBRO / 2025</v>
      </c>
      <c r="C214" s="96">
        <v>5212560</v>
      </c>
      <c r="D214" s="97"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8">
        <f>VLOOKUP(A214,'[23]MEMÓRIA LOTE 5 AGRESTE MER'!$1:$1048576,6,FALSE)</f>
        <v>363</v>
      </c>
      <c r="H214" s="99">
        <v>1</v>
      </c>
      <c r="I214" s="100">
        <f t="shared" si="80"/>
        <v>0.25509999999999999</v>
      </c>
      <c r="J214" s="6">
        <f>IFERROR(VLOOKUP(C214,'[23]SINAPI DEZEMBRO'!$A:$E,4,FALSE),IFERROR(VLOOKUP(C214,'[23]BANCO DE DADOS'!$A$3:$F$10542,5,FALSE),""))</f>
        <v>4</v>
      </c>
      <c r="K214" s="7">
        <f t="shared" si="81"/>
        <v>5.0199999999999996</v>
      </c>
      <c r="L214" s="100">
        <f t="shared" si="82"/>
        <v>0</v>
      </c>
      <c r="M214" s="128"/>
      <c r="N214" s="7">
        <f t="shared" si="83"/>
        <v>0</v>
      </c>
      <c r="O214" s="7">
        <f t="shared" si="84"/>
        <v>1822.26</v>
      </c>
      <c r="P214" s="7">
        <f t="shared" si="85"/>
        <v>0</v>
      </c>
      <c r="Q214" s="20" t="e">
        <f t="shared" si="86"/>
        <v>#DIV/0!</v>
      </c>
      <c r="V214" s="101"/>
    </row>
    <row r="215" spans="1:22" ht="33" x14ac:dyDescent="0.25">
      <c r="A215" s="83" t="s">
        <v>267</v>
      </c>
      <c r="B215" s="83"/>
      <c r="C215" s="84"/>
      <c r="D215" s="85"/>
      <c r="E215" s="8" t="s">
        <v>268</v>
      </c>
      <c r="F215" s="85"/>
      <c r="G215" s="86"/>
      <c r="H215" s="85"/>
      <c r="I215" s="85"/>
      <c r="J215" s="87"/>
      <c r="K215" s="85"/>
      <c r="L215" s="85"/>
      <c r="M215" s="129"/>
      <c r="N215" s="85"/>
      <c r="O215" s="88">
        <f>SUM(O216,O218,O224,O226,O228,O237,O253,O262,O279,O289)</f>
        <v>7100580.9800000004</v>
      </c>
      <c r="P215" s="88">
        <f>SUM(P216,P218,P224,P226,P228,P237,P253,P262,P279,P289)</f>
        <v>0</v>
      </c>
      <c r="V215" s="101"/>
    </row>
    <row r="216" spans="1:22" x14ac:dyDescent="0.25">
      <c r="A216" s="89" t="s">
        <v>269</v>
      </c>
      <c r="B216" s="89"/>
      <c r="C216" s="90"/>
      <c r="D216" s="91"/>
      <c r="E216" s="3" t="s">
        <v>57</v>
      </c>
      <c r="F216" s="91"/>
      <c r="G216" s="92"/>
      <c r="H216" s="91"/>
      <c r="I216" s="91"/>
      <c r="J216" s="93"/>
      <c r="K216" s="91"/>
      <c r="L216" s="91"/>
      <c r="M216" s="127"/>
      <c r="N216" s="91"/>
      <c r="O216" s="94">
        <f>SUM(O217)</f>
        <v>544110.47</v>
      </c>
      <c r="P216" s="94">
        <f>SUM(P217)</f>
        <v>0</v>
      </c>
      <c r="V216" s="101"/>
    </row>
    <row r="217" spans="1:22" x14ac:dyDescent="0.25">
      <c r="A217" s="49" t="s">
        <v>270</v>
      </c>
      <c r="B217" s="95" t="str">
        <f>IFERROR(VLOOKUP(C217,'[23]SINAPI DEZEMBRO'!$A:$F,6,FALSE),IFERROR(VLOOKUP(C217,'[23]BANCO DE DADOS'!$A$3:$F$10542,2,FALSE),""))</f>
        <v>COMPOSIÇÃO</v>
      </c>
      <c r="C217" s="96" t="s">
        <v>271</v>
      </c>
      <c r="D217" s="97" t="str">
        <f>IFERROR(IF(C217="","FALTA",VLOOKUP($C217,'[23]E-FISCO'!$A$1:$B$5439,2,)),"FALTA")</f>
        <v>FALTA</v>
      </c>
      <c r="E217" s="9"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8">
        <f>VLOOKUP(A217,'[23]MEMÓRIA LOTE 5 AGRESTE MER'!$1:$1048576,6,FALSE)</f>
        <v>1</v>
      </c>
      <c r="H217" s="99">
        <v>1</v>
      </c>
      <c r="I217" s="100">
        <f>IF($H217="","",IF($H217=1,$O$10,IF($H217=2,$O$11,IF($H217=3,$O$12,IF($H217=4,$O$13,IF($H217=5,$O$14,IF($H217=6,$O$15)))))))</f>
        <v>0.25509999999999999</v>
      </c>
      <c r="J217" s="6">
        <f>IFERROR(VLOOKUP(C217,'[23]SINAPI DEZEMBRO'!$A:$E,4,FALSE),IFERROR(VLOOKUP(C217,'[23]BANCO DE DADOS'!$A$3:$F$10542,5,FALSE),""))</f>
        <v>433519.62</v>
      </c>
      <c r="K217" s="7">
        <f>IF($G217="","",TRUNC((J217*I217)+J217,2))</f>
        <v>544110.47</v>
      </c>
      <c r="L217" s="100">
        <f>IF($H217="","",IF($H217=1,$P$10,IF($H217=2,$P$11,IF($H217=3,$P$12,IF($H217=4,$P$13,IF($H217=5,$P$14,IF($H217=6,$P$15)))))))</f>
        <v>0</v>
      </c>
      <c r="M217" s="128"/>
      <c r="N217" s="7">
        <f>IF($G217="","",TRUNC((M217*L217)+M217,2))</f>
        <v>0</v>
      </c>
      <c r="O217" s="7">
        <f>IF($G217="","",TRUNC(K217*G217,2))</f>
        <v>544110.47</v>
      </c>
      <c r="P217" s="7">
        <f>IF($G217="","",TRUNC(N217*G217,2))</f>
        <v>0</v>
      </c>
      <c r="Q217" s="20" t="e">
        <f>P217/P216</f>
        <v>#DIV/0!</v>
      </c>
      <c r="R217" s="20">
        <f>O217/O215</f>
        <v>7.6600000000000001E-2</v>
      </c>
      <c r="S217" s="20" t="e">
        <f>P217/P215</f>
        <v>#DIV/0!</v>
      </c>
      <c r="V217" s="101"/>
    </row>
    <row r="218" spans="1:22" x14ac:dyDescent="0.25">
      <c r="A218" s="89" t="s">
        <v>272</v>
      </c>
      <c r="B218" s="89"/>
      <c r="C218" s="90"/>
      <c r="D218" s="91"/>
      <c r="E218" s="3" t="s">
        <v>61</v>
      </c>
      <c r="F218" s="91"/>
      <c r="G218" s="92"/>
      <c r="H218" s="91"/>
      <c r="I218" s="91"/>
      <c r="J218" s="93"/>
      <c r="K218" s="91"/>
      <c r="L218" s="91"/>
      <c r="M218" s="127"/>
      <c r="N218" s="91"/>
      <c r="O218" s="94">
        <f>SUM(O219:O223)</f>
        <v>460065.52</v>
      </c>
      <c r="P218" s="94">
        <f>SUM(P219:P223)</f>
        <v>0</v>
      </c>
      <c r="V218" s="101"/>
    </row>
    <row r="219" spans="1:22" ht="33" x14ac:dyDescent="0.25">
      <c r="A219" s="49" t="s">
        <v>273</v>
      </c>
      <c r="B219" s="95" t="str">
        <f>IFERROR(VLOOKUP(C219,'[23]SINAPI DEZEMBRO'!$A:$F,6,FALSE),IFERROR(VLOOKUP(C219,'[23]BANCO DE DADOS'!$A$3:$F$10542,2,FALSE),""))</f>
        <v>SINAPI DEZEMBRO 2025</v>
      </c>
      <c r="C219" s="96">
        <v>103689</v>
      </c>
      <c r="D219" s="97" t="str">
        <f>IFERROR(IF(C219="","FALTA",VLOOKUP($C219,'[23]E-FISCO'!$A$1:$B$5439,2,)),"FALTA")</f>
        <v>FALTA</v>
      </c>
      <c r="E219" s="9"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8">
        <f>VLOOKUP(A219,'[23]MEMÓRIA LOTE 5 AGRESTE MER'!$1:$1048576,6,FALSE)</f>
        <v>547.55999999999995</v>
      </c>
      <c r="H219" s="99">
        <v>1</v>
      </c>
      <c r="I219" s="100">
        <f>IF($H219="","",IF($H219=1,$O$10,IF($H219=2,$O$11,IF($H219=3,$O$12,IF($H219=4,$O$13,IF($H219=5,$O$14,IF($H219=6,$O$15)))))))</f>
        <v>0.25509999999999999</v>
      </c>
      <c r="J219" s="6">
        <f>IFERROR(VLOOKUP(C219,'[23]SINAPI DEZEMBRO'!$A:$E,4,FALSE),IFERROR(VLOOKUP(C219,'[23]BANCO DE DADOS'!$A$3:$F$10542,5,FALSE),""))</f>
        <v>464.96</v>
      </c>
      <c r="K219" s="7">
        <f>IF($G219="","",TRUNC((J219*I219)+J219,2))</f>
        <v>583.57000000000005</v>
      </c>
      <c r="L219" s="100">
        <f>IF($H219="","",IF($H219=1,$P$10,IF($H219=2,$P$11,IF($H219=3,$P$12,IF($H219=4,$P$13,IF($H219=5,$P$14,IF($H219=6,$P$15)))))))</f>
        <v>0</v>
      </c>
      <c r="M219" s="128"/>
      <c r="N219" s="7">
        <f>IF($G219="","",TRUNC((M219*L219)+M219,2))</f>
        <v>0</v>
      </c>
      <c r="O219" s="7">
        <f>IF($G219="","",TRUNC(K219*G219,2))</f>
        <v>319539.58</v>
      </c>
      <c r="P219" s="7">
        <f>IF($G219="","",TRUNC(N219*G219,2))</f>
        <v>0</v>
      </c>
      <c r="Q219" s="20" t="e">
        <f>P219/$P$218</f>
        <v>#DIV/0!</v>
      </c>
      <c r="V219" s="101"/>
    </row>
    <row r="220" spans="1:22" ht="49.5" x14ac:dyDescent="0.25">
      <c r="A220" s="49" t="s">
        <v>274</v>
      </c>
      <c r="B220" s="95" t="str">
        <f>IFERROR(VLOOKUP(C220,'[23]SINAPI DEZEMBRO'!$A:$F,6,FALSE),IFERROR(VLOOKUP(C220,'[23]BANCO DE DADOS'!$A$3:$F$10542,2,FALSE),""))</f>
        <v>COMPESA 2024.2</v>
      </c>
      <c r="C220" s="96" t="s">
        <v>64</v>
      </c>
      <c r="D220" s="97" t="str">
        <f>IFERROR(IF(C220="","FALTA",VLOOKUP($C220,'[23]E-FISCO'!$A$1:$B$5439,2,)),"FALTA")</f>
        <v>FALTA</v>
      </c>
      <c r="E220" s="9"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8">
        <f>VLOOKUP(A220,'[23]MEMÓRIA LOTE 5 AGRESTE MER'!$1:$1048576,6,FALSE)</f>
        <v>22</v>
      </c>
      <c r="H220" s="99">
        <v>1</v>
      </c>
      <c r="I220" s="100">
        <f>IF($H220="","",IF($H220=1,$O$10,IF($H220=2,$O$11,IF($H220=3,$O$12,IF($H220=4,$O$13,IF($H220=5,$O$14,IF($H220=6,$O$15)))))))</f>
        <v>0.25509999999999999</v>
      </c>
      <c r="J220" s="6">
        <f>IFERROR(VLOOKUP(C220,'[23]SINAPI DEZEMBRO'!$A:$E,4,FALSE),IFERROR(VLOOKUP(C220,'[23]BANCO DE DADOS'!$A$3:$F$10542,5,FALSE),""))</f>
        <v>4181.8900000000003</v>
      </c>
      <c r="K220" s="7">
        <f>IF($G220="","",TRUNC((J220*I220)+J220,2))</f>
        <v>5248.69</v>
      </c>
      <c r="L220" s="100">
        <f>IF($H220="","",IF($H220=1,$P$10,IF($H220=2,$P$11,IF($H220=3,$P$12,IF($H220=4,$P$13,IF($H220=5,$P$14,IF($H220=6,$P$15)))))))</f>
        <v>0</v>
      </c>
      <c r="M220" s="128"/>
      <c r="N220" s="7">
        <f>IF($G220="","",TRUNC((M220*L220)+M220,2))</f>
        <v>0</v>
      </c>
      <c r="O220" s="7">
        <f>IF($G220="","",TRUNC(K220*G220,2))</f>
        <v>115471.18</v>
      </c>
      <c r="P220" s="7">
        <f>IF($G220="","",TRUNC(N220*G220,2))</f>
        <v>0</v>
      </c>
      <c r="Q220" s="20" t="e">
        <f t="shared" ref="Q220:Q223" si="87">P220/$P$218</f>
        <v>#DIV/0!</v>
      </c>
      <c r="V220" s="101"/>
    </row>
    <row r="221" spans="1:22" ht="33" x14ac:dyDescent="0.25">
      <c r="A221" s="49" t="s">
        <v>275</v>
      </c>
      <c r="B221" s="95" t="str">
        <f>IFERROR(VLOOKUP(C221,'[23]SINAPI DEZEMBRO'!$A:$F,6,FALSE),IFERROR(VLOOKUP(C221,'[23]BANCO DE DADOS'!$A$3:$F$10542,2,FALSE),""))</f>
        <v>ORSE NOVEMBRO / 2025</v>
      </c>
      <c r="C221" s="96">
        <v>4659</v>
      </c>
      <c r="D221" s="97" t="str">
        <f>IFERROR(IF(C221="","FALTA",VLOOKUP($C221,'[23]E-FISCO'!$A$1:$B$5439,2,)),"FALTA")</f>
        <v>FALTA</v>
      </c>
      <c r="E221" s="9"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8">
        <f>VLOOKUP(A221,'[23]MEMÓRIA LOTE 5 AGRESTE MER'!$1:$1048576,6,FALSE)</f>
        <v>11</v>
      </c>
      <c r="H221" s="99">
        <v>6</v>
      </c>
      <c r="I221" s="100">
        <f>IF($H221="","",IF($H221=1,$O$10,IF($H221=2,$O$11,IF($H221=3,$O$12,IF($H221=4,$O$13,IF($H221=5,$O$14,IF($H221=6,$O$15)))))))</f>
        <v>0.15740000000000001</v>
      </c>
      <c r="J221" s="6">
        <f>IFERROR(VLOOKUP(C221,'[23]SINAPI DEZEMBRO'!$A:$E,4,FALSE),IFERROR(VLOOKUP(C221,'[23]BANCO DE DADOS'!$A$3:$F$10542,5,FALSE),""))</f>
        <v>1800</v>
      </c>
      <c r="K221" s="7">
        <f>IF($G221="","",TRUNC((J221*I221)+J221,2))</f>
        <v>2083.3200000000002</v>
      </c>
      <c r="L221" s="100">
        <f>IF($H221="","",IF($H221=1,$P$10,IF($H221=2,$P$11,IF($H221=3,$P$12,IF($H221=4,$P$13,IF($H221=5,$P$14,IF($H221=6,$P$15)))))))</f>
        <v>0</v>
      </c>
      <c r="M221" s="128"/>
      <c r="N221" s="7">
        <f>IF($G221="","",TRUNC((M221*L221)+M221,2))</f>
        <v>0</v>
      </c>
      <c r="O221" s="7">
        <f>IF($G221="","",TRUNC(K221*G221,2))</f>
        <v>22916.52</v>
      </c>
      <c r="P221" s="7">
        <f>IF($G221="","",TRUNC(N221*G221,2))</f>
        <v>0</v>
      </c>
      <c r="Q221" s="20" t="e">
        <f t="shared" si="87"/>
        <v>#DIV/0!</v>
      </c>
      <c r="V221" s="101"/>
    </row>
    <row r="222" spans="1:22" ht="33" x14ac:dyDescent="0.25">
      <c r="A222" s="49" t="s">
        <v>276</v>
      </c>
      <c r="B222" s="95" t="str">
        <f>IFERROR(VLOOKUP(C222,'[23]SINAPI DEZEMBRO'!$A:$F,6,FALSE),IFERROR(VLOOKUP(C222,'[23]BANCO DE DADOS'!$A$3:$F$10542,2,FALSE),""))</f>
        <v>COMPESA 2024.2</v>
      </c>
      <c r="C222" s="96" t="s">
        <v>67</v>
      </c>
      <c r="D222" s="97" t="str">
        <f>IFERROR(IF(C222="","FALTA",VLOOKUP($C222,'[23]E-FISCO'!$A$1:$B$5439,2,)),"FALTA")</f>
        <v>FALTA</v>
      </c>
      <c r="E222" s="9"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8">
        <f>VLOOKUP(A222,'[23]MEMÓRIA LOTE 5 AGRESTE MER'!$1:$1048576,6,FALSE)</f>
        <v>26</v>
      </c>
      <c r="H222" s="99">
        <v>1</v>
      </c>
      <c r="I222" s="100">
        <f>IF($H222="","",IF($H222=1,$O$10,IF($H222=2,$O$11,IF($H222=3,$O$12,IF($H222=4,$O$13,IF($H222=5,$O$14,IF($H222=6,$O$15)))))))</f>
        <v>0.25509999999999999</v>
      </c>
      <c r="J222" s="6">
        <f>IFERROR(VLOOKUP(C222,'[23]SINAPI DEZEMBRO'!$A:$E,4,FALSE),IFERROR(VLOOKUP(C222,'[23]BANCO DE DADOS'!$A$3:$F$10542,5,FALSE),""))</f>
        <v>19.66</v>
      </c>
      <c r="K222" s="7">
        <f>IF($G222="","",TRUNC((J222*I222)+J222,2))</f>
        <v>24.67</v>
      </c>
      <c r="L222" s="100">
        <f>IF($H222="","",IF($H222=1,$P$10,IF($H222=2,$P$11,IF($H222=3,$P$12,IF($H222=4,$P$13,IF($H222=5,$P$14,IF($H222=6,$P$15)))))))</f>
        <v>0</v>
      </c>
      <c r="M222" s="128"/>
      <c r="N222" s="7">
        <f>IF($G222="","",TRUNC((M222*L222)+M222,2))</f>
        <v>0</v>
      </c>
      <c r="O222" s="7">
        <f>IF($G222="","",TRUNC(K222*G222,2))</f>
        <v>641.41999999999996</v>
      </c>
      <c r="P222" s="7">
        <f>IF($G222="","",TRUNC(N222*G222,2))</f>
        <v>0</v>
      </c>
      <c r="Q222" s="20" t="e">
        <f t="shared" si="87"/>
        <v>#DIV/0!</v>
      </c>
      <c r="V222" s="101"/>
    </row>
    <row r="223" spans="1:22" ht="33" x14ac:dyDescent="0.25">
      <c r="A223" s="49" t="s">
        <v>277</v>
      </c>
      <c r="B223" s="95" t="str">
        <f>IFERROR(VLOOKUP(C223,'[23]SINAPI DEZEMBRO'!$A:$F,6,FALSE),IFERROR(VLOOKUP(C223,'[23]BANCO DE DADOS'!$A$3:$F$10542,2,FALSE),""))</f>
        <v>COMPESA 2024.2</v>
      </c>
      <c r="C223" s="96" t="s">
        <v>69</v>
      </c>
      <c r="D223" s="97" t="str">
        <f>IFERROR(IF(C223="","FALTA",VLOOKUP($C223,'[23]E-FISCO'!$A$1:$B$5439,2,)),"FALTA")</f>
        <v>FALTA</v>
      </c>
      <c r="E223" s="9"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8">
        <f>VLOOKUP(A223,'[23]MEMÓRIA LOTE 5 AGRESTE MER'!$1:$1048576,6,FALSE)</f>
        <v>26</v>
      </c>
      <c r="H223" s="99">
        <v>1</v>
      </c>
      <c r="I223" s="100">
        <f>IF($H223="","",IF($H223=1,$O$10,IF($H223=2,$O$11,IF($H223=3,$O$12,IF($H223=4,$O$13,IF($H223=5,$O$14,IF($H223=6,$O$15)))))))</f>
        <v>0.25509999999999999</v>
      </c>
      <c r="J223" s="6">
        <f>IFERROR(VLOOKUP(C223,'[23]SINAPI DEZEMBRO'!$A:$E,4,FALSE),IFERROR(VLOOKUP(C223,'[23]BANCO DE DADOS'!$A$3:$F$10542,5,FALSE),""))</f>
        <v>45.87</v>
      </c>
      <c r="K223" s="7">
        <f>IF($G223="","",TRUNC((J223*I223)+J223,2))</f>
        <v>57.57</v>
      </c>
      <c r="L223" s="100">
        <f>IF($H223="","",IF($H223=1,$P$10,IF($H223=2,$P$11,IF($H223=3,$P$12,IF($H223=4,$P$13,IF($H223=5,$P$14,IF($H223=6,$P$15)))))))</f>
        <v>0</v>
      </c>
      <c r="M223" s="128"/>
      <c r="N223" s="7">
        <f>IF($G223="","",TRUNC((M223*L223)+M223,2))</f>
        <v>0</v>
      </c>
      <c r="O223" s="7">
        <f>IF($G223="","",TRUNC(K223*G223,2))</f>
        <v>1496.82</v>
      </c>
      <c r="P223" s="7">
        <f>IF($G223="","",TRUNC(N223*G223,2))</f>
        <v>0</v>
      </c>
      <c r="Q223" s="20" t="e">
        <f t="shared" si="87"/>
        <v>#DIV/0!</v>
      </c>
      <c r="V223" s="101"/>
    </row>
    <row r="224" spans="1:22" x14ac:dyDescent="0.25">
      <c r="A224" s="89" t="s">
        <v>278</v>
      </c>
      <c r="B224" s="89"/>
      <c r="C224" s="90"/>
      <c r="D224" s="91"/>
      <c r="E224" s="3" t="s">
        <v>47</v>
      </c>
      <c r="F224" s="91"/>
      <c r="G224" s="92"/>
      <c r="H224" s="91"/>
      <c r="I224" s="91"/>
      <c r="J224" s="93"/>
      <c r="K224" s="91"/>
      <c r="L224" s="91"/>
      <c r="M224" s="127"/>
      <c r="N224" s="91"/>
      <c r="O224" s="94">
        <f>SUM(O225:O225)</f>
        <v>8487.5</v>
      </c>
      <c r="P224" s="94">
        <f>SUM(P225:P225)</f>
        <v>0</v>
      </c>
      <c r="V224" s="101"/>
    </row>
    <row r="225" spans="1:22" ht="33" x14ac:dyDescent="0.25">
      <c r="A225" s="49" t="s">
        <v>279</v>
      </c>
      <c r="B225" s="95" t="str">
        <f>IFERROR(VLOOKUP(C225,'[23]SINAPI DEZEMBRO'!$A:$F,6,FALSE),IFERROR(VLOOKUP(C225,'[23]BANCO DE DADOS'!$A$3:$F$10542,2,FALSE),""))</f>
        <v>COMPOSIÇÃO</v>
      </c>
      <c r="C225" s="96" t="s">
        <v>189</v>
      </c>
      <c r="D225" s="97" t="str">
        <f>IFERROR(IF(C225="","FALTA",VLOOKUP($C225,'[23]E-FISCO'!$A$1:$B$5439,2,)),"FALTA")</f>
        <v>FALTA</v>
      </c>
      <c r="E225" s="9"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8">
        <f>VLOOKUP(A225,'[23]MEMÓRIA LOTE 5 AGRESTE MER'!$1:$1048576,6,FALSE)</f>
        <v>25</v>
      </c>
      <c r="H225" s="99">
        <v>1</v>
      </c>
      <c r="I225" s="100">
        <f>IF($H225="","",IF($H225=1,$O$10,IF($H225=2,$O$11,IF($H225=3,$O$12,IF($H225=4,$O$13,IF($H225=5,$O$14,IF($H225=6,$O$15)))))))</f>
        <v>0.25509999999999999</v>
      </c>
      <c r="J225" s="6">
        <f>IFERROR(VLOOKUP(C225,'[23]SINAPI DEZEMBRO'!$A:$E,4,FALSE),IFERROR(VLOOKUP(C225,'[23]BANCO DE DADOS'!$A$3:$F$10542,5,FALSE),""))</f>
        <v>270.5</v>
      </c>
      <c r="K225" s="7">
        <f>IF($G225="","",TRUNC((J225*I225)+J225,2))</f>
        <v>339.5</v>
      </c>
      <c r="L225" s="100">
        <f>IF($H225="","",IF($H225=1,$P$10,IF($H225=2,$P$11,IF($H225=3,$P$12,IF($H225=4,$P$13,IF($H225=5,$P$14,IF($H225=6,$P$15)))))))</f>
        <v>0</v>
      </c>
      <c r="M225" s="128"/>
      <c r="N225" s="7">
        <f>IF($G225="","",TRUNC((M225*L225)+M225,2))</f>
        <v>0</v>
      </c>
      <c r="O225" s="7">
        <f>IF($G225="","",TRUNC(K225*G225,2))</f>
        <v>8487.5</v>
      </c>
      <c r="P225" s="7">
        <f>IF($G225="","",TRUNC(N225*G225,2))</f>
        <v>0</v>
      </c>
      <c r="Q225" s="20" t="e">
        <f>P225/P224</f>
        <v>#DIV/0!</v>
      </c>
      <c r="V225" s="101"/>
    </row>
    <row r="226" spans="1:22" x14ac:dyDescent="0.25">
      <c r="A226" s="89" t="s">
        <v>280</v>
      </c>
      <c r="B226" s="89"/>
      <c r="C226" s="90"/>
      <c r="D226" s="91"/>
      <c r="E226" s="3" t="s">
        <v>51</v>
      </c>
      <c r="F226" s="91"/>
      <c r="G226" s="92"/>
      <c r="H226" s="91"/>
      <c r="I226" s="91"/>
      <c r="J226" s="93"/>
      <c r="K226" s="91"/>
      <c r="L226" s="91"/>
      <c r="M226" s="127"/>
      <c r="N226" s="91"/>
      <c r="O226" s="94">
        <f>SUM(O227:O227)</f>
        <v>8487.5</v>
      </c>
      <c r="P226" s="94">
        <f>SUM(P227:P227)</f>
        <v>0</v>
      </c>
      <c r="V226" s="101"/>
    </row>
    <row r="227" spans="1:22" ht="33" x14ac:dyDescent="0.25">
      <c r="A227" s="49" t="s">
        <v>281</v>
      </c>
      <c r="B227" s="95" t="str">
        <f>IFERROR(VLOOKUP(C227,'[23]SINAPI DEZEMBRO'!$A:$F,6,FALSE),IFERROR(VLOOKUP(C227,'[23]BANCO DE DADOS'!$A$3:$F$10542,2,FALSE),""))</f>
        <v>COMPOSIÇÃO</v>
      </c>
      <c r="C227" s="96" t="s">
        <v>192</v>
      </c>
      <c r="D227" s="97" t="str">
        <f>IFERROR(IF(C227="","FALTA",VLOOKUP($C227,'[23]E-FISCO'!$A$1:$B$5439,2,)),"FALTA")</f>
        <v>FALTA</v>
      </c>
      <c r="E227" s="9"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8">
        <f>VLOOKUP(A227,'[23]MEMÓRIA LOTE 5 AGRESTE MER'!$1:$1048576,6,FALSE)</f>
        <v>25</v>
      </c>
      <c r="H227" s="99">
        <v>1</v>
      </c>
      <c r="I227" s="100">
        <f>IF($H227="","",IF($H227=1,$O$10,IF($H227=2,$O$11,IF($H227=3,$O$12,IF($H227=4,$O$13,IF($H227=5,$O$14,IF($H227=6,$O$15)))))))</f>
        <v>0.25509999999999999</v>
      </c>
      <c r="J227" s="6">
        <f>IFERROR(VLOOKUP(C227,'[23]SINAPI DEZEMBRO'!$A:$E,4,FALSE),IFERROR(VLOOKUP(C227,'[23]BANCO DE DADOS'!$A$3:$F$10542,5,FALSE),""))</f>
        <v>270.5</v>
      </c>
      <c r="K227" s="7">
        <f>IF($G227="","",TRUNC((J227*I227)+J227,2))</f>
        <v>339.5</v>
      </c>
      <c r="L227" s="100">
        <f>IF($H227="","",IF($H227=1,$P$10,IF($H227=2,$P$11,IF($H227=3,$P$12,IF($H227=4,$P$13,IF($H227=5,$P$14,IF($H227=6,$P$15)))))))</f>
        <v>0</v>
      </c>
      <c r="M227" s="128"/>
      <c r="N227" s="7">
        <f>IF($G227="","",TRUNC((M227*L227)+M227,2))</f>
        <v>0</v>
      </c>
      <c r="O227" s="7">
        <f>IF($G227="","",TRUNC(K227*G227,2))</f>
        <v>8487.5</v>
      </c>
      <c r="P227" s="7">
        <f>IF($G227="","",TRUNC(N227*G227,2))</f>
        <v>0</v>
      </c>
      <c r="Q227" s="20" t="e">
        <f>P227/P226</f>
        <v>#DIV/0!</v>
      </c>
      <c r="V227" s="101"/>
    </row>
    <row r="228" spans="1:22" x14ac:dyDescent="0.25">
      <c r="A228" s="89" t="s">
        <v>282</v>
      </c>
      <c r="B228" s="89"/>
      <c r="C228" s="90"/>
      <c r="D228" s="91"/>
      <c r="E228" s="3" t="s">
        <v>77</v>
      </c>
      <c r="F228" s="91"/>
      <c r="G228" s="92"/>
      <c r="H228" s="91"/>
      <c r="I228" s="91"/>
      <c r="J228" s="93"/>
      <c r="K228" s="91"/>
      <c r="L228" s="91"/>
      <c r="M228" s="127"/>
      <c r="N228" s="91"/>
      <c r="O228" s="94">
        <f>SUM(O229:O236)</f>
        <v>419173.05</v>
      </c>
      <c r="P228" s="94">
        <f>SUM(P229:P236)</f>
        <v>0</v>
      </c>
      <c r="V228" s="101"/>
    </row>
    <row r="229" spans="1:22" ht="49.5" x14ac:dyDescent="0.25">
      <c r="A229" s="49" t="s">
        <v>283</v>
      </c>
      <c r="B229" s="95" t="str">
        <f>IFERROR(VLOOKUP(C229,'[23]SINAPI DEZEMBRO'!$A:$F,6,FALSE),IFERROR(VLOOKUP(C229,'[23]BANCO DE DADOS'!$A$3:$F$10542,2,FALSE),""))</f>
        <v>SICRO OUTUBRO / 2025</v>
      </c>
      <c r="C229" s="96">
        <v>5502114</v>
      </c>
      <c r="D229" s="97" t="str">
        <f>IFERROR(IF(C229="","FALTA",VLOOKUP($C229,'[23]E-FISCO'!$A$1:$B$5439,2,)),"FALTA")</f>
        <v>FALTA</v>
      </c>
      <c r="E229" s="9"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8">
        <f>VLOOKUP(A229,'[23]MEMÓRIA LOTE 5 AGRESTE MER'!$1:$1048576,6,FALSE)</f>
        <v>3849.58</v>
      </c>
      <c r="H229" s="99">
        <v>1</v>
      </c>
      <c r="I229" s="100">
        <f t="shared" ref="I229:I236" si="88">IF($H229="","",IF($H229=1,$O$10,IF($H229=2,$O$11,IF($H229=3,$O$12,IF($H229=4,$O$13,IF($H229=5,$O$14,IF($H229=6,$O$15)))))))</f>
        <v>0.25509999999999999</v>
      </c>
      <c r="J229" s="6">
        <f>IFERROR(VLOOKUP(C229,'[23]SINAPI DEZEMBRO'!$A:$E,4,FALSE),IFERROR(VLOOKUP(C229,'[23]BANCO DE DADOS'!$A$3:$F$10542,5,FALSE),""))</f>
        <v>8.41</v>
      </c>
      <c r="K229" s="7">
        <f t="shared" ref="K229:K236" si="89">IF($G229="","",TRUNC((J229*I229)+J229,2))</f>
        <v>10.55</v>
      </c>
      <c r="L229" s="100">
        <f t="shared" ref="L229:L236" si="90">IF($H229="","",IF($H229=1,$P$10,IF($H229=2,$P$11,IF($H229=3,$P$12,IF($H229=4,$P$13,IF($H229=5,$P$14,IF($H229=6,$P$15)))))))</f>
        <v>0</v>
      </c>
      <c r="M229" s="128"/>
      <c r="N229" s="7">
        <f t="shared" ref="N229:N236" si="91">IF($G229="","",TRUNC((M229*L229)+M229,2))</f>
        <v>0</v>
      </c>
      <c r="O229" s="7">
        <f t="shared" ref="O229:O236" si="92">IF($G229="","",TRUNC(K229*G229,2))</f>
        <v>40613.06</v>
      </c>
      <c r="P229" s="7">
        <f t="shared" ref="P229:P236" si="93">IF($G229="","",TRUNC(N229*G229,2))</f>
        <v>0</v>
      </c>
      <c r="Q229" s="20" t="e">
        <f>P229/$P$228</f>
        <v>#DIV/0!</v>
      </c>
      <c r="V229" s="101"/>
    </row>
    <row r="230" spans="1:22" x14ac:dyDescent="0.25">
      <c r="A230" s="49" t="s">
        <v>284</v>
      </c>
      <c r="B230" s="95" t="str">
        <f>IFERROR(VLOOKUP(C230,'[23]SINAPI DEZEMBRO'!$A:$F,6,FALSE),IFERROR(VLOOKUP(C230,'[23]BANCO DE DADOS'!$A$3:$F$10542,2,FALSE),""))</f>
        <v>SICRO OUTUBRO / 2025</v>
      </c>
      <c r="C230" s="96">
        <v>4413942</v>
      </c>
      <c r="D230" s="97" t="str">
        <f>IFERROR(IF(C230="","FALTA",VLOOKUP($C230,'[23]E-FISCO'!$A$1:$B$5439,2,)),"FALTA")</f>
        <v>514993 - 2</v>
      </c>
      <c r="E230" s="9" t="str">
        <f>IFERROR(VLOOKUP(C230,'[23]SINAPI DEZEMBRO'!$A:$E,2,FALSE),IFERROR(VLOOKUP(C230,'[23]BANCO DE DADOS'!$A$3:$F$10542,3,FALSE),""))</f>
        <v>ESPALHAMENTO DE MATERIAL EM BOTA-FORA</v>
      </c>
      <c r="F230" s="5" t="str">
        <f>IFERROR(VLOOKUP(C230,'[23]SINAPI DEZEMBRO'!$A:$E,3,FALSE),IFERROR(VLOOKUP(C230,'[23]BANCO DE DADOS'!$A$3:$F$10542,4,FALSE),""))</f>
        <v>M³</v>
      </c>
      <c r="G230" s="98">
        <f>VLOOKUP(A230,'[23]MEMÓRIA LOTE 5 AGRESTE MER'!$1:$1048576,6,FALSE)</f>
        <v>3849.58</v>
      </c>
      <c r="H230" s="99">
        <v>1</v>
      </c>
      <c r="I230" s="100">
        <f t="shared" si="88"/>
        <v>0.25509999999999999</v>
      </c>
      <c r="J230" s="6">
        <f>IFERROR(VLOOKUP(C230,'[23]SINAPI DEZEMBRO'!$A:$E,4,FALSE),IFERROR(VLOOKUP(C230,'[23]BANCO DE DADOS'!$A$3:$F$10542,5,FALSE),""))</f>
        <v>2.69</v>
      </c>
      <c r="K230" s="7">
        <f t="shared" si="89"/>
        <v>3.37</v>
      </c>
      <c r="L230" s="100">
        <f t="shared" si="90"/>
        <v>0</v>
      </c>
      <c r="M230" s="128"/>
      <c r="N230" s="7">
        <f t="shared" si="91"/>
        <v>0</v>
      </c>
      <c r="O230" s="7">
        <f t="shared" si="92"/>
        <v>12973.08</v>
      </c>
      <c r="P230" s="7">
        <f t="shared" si="93"/>
        <v>0</v>
      </c>
      <c r="Q230" s="20" t="e">
        <f t="shared" ref="Q230:Q236" si="94">P230/$P$228</f>
        <v>#DIV/0!</v>
      </c>
      <c r="V230" s="101"/>
    </row>
    <row r="231" spans="1:22" ht="33" x14ac:dyDescent="0.25">
      <c r="A231" s="49" t="s">
        <v>285</v>
      </c>
      <c r="B231" s="95" t="str">
        <f>IFERROR(VLOOKUP(C231,'[23]SINAPI DEZEMBRO'!$A:$F,6,FALSE),IFERROR(VLOOKUP(C231,'[23]BANCO DE DADOS'!$A$3:$F$10542,2,FALSE),""))</f>
        <v>SICRO OUTUBRO / 2025</v>
      </c>
      <c r="C231" s="96">
        <v>4011227</v>
      </c>
      <c r="D231" s="97" t="str">
        <f>IFERROR(IF(C231="","FALTA",VLOOKUP($C231,'[23]E-FISCO'!$A$1:$B$5439,2,)),"FALTA")</f>
        <v>514979 - 7</v>
      </c>
      <c r="E231" s="9"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8">
        <f>VLOOKUP(A231,'[23]MEMÓRIA LOTE 5 AGRESTE MER'!$1:$1048576,6,FALSE)</f>
        <v>268.3</v>
      </c>
      <c r="H231" s="99">
        <v>1</v>
      </c>
      <c r="I231" s="100">
        <f t="shared" si="88"/>
        <v>0.25509999999999999</v>
      </c>
      <c r="J231" s="6">
        <f>IFERROR(VLOOKUP(C231,'[23]SINAPI DEZEMBRO'!$A:$E,4,FALSE),IFERROR(VLOOKUP(C231,'[23]BANCO DE DADOS'!$A$3:$F$10542,5,FALSE),""))</f>
        <v>15.23</v>
      </c>
      <c r="K231" s="7">
        <f t="shared" si="89"/>
        <v>19.11</v>
      </c>
      <c r="L231" s="100">
        <f t="shared" si="90"/>
        <v>0</v>
      </c>
      <c r="M231" s="128"/>
      <c r="N231" s="7">
        <f t="shared" si="91"/>
        <v>0</v>
      </c>
      <c r="O231" s="7">
        <f t="shared" si="92"/>
        <v>5127.21</v>
      </c>
      <c r="P231" s="7">
        <f t="shared" si="93"/>
        <v>0</v>
      </c>
      <c r="Q231" s="20" t="e">
        <f t="shared" si="94"/>
        <v>#DIV/0!</v>
      </c>
      <c r="V231" s="101"/>
    </row>
    <row r="232" spans="1:22" ht="49.5" x14ac:dyDescent="0.25">
      <c r="A232" s="49" t="s">
        <v>286</v>
      </c>
      <c r="B232" s="95" t="str">
        <f>IFERROR(VLOOKUP(C232,'[23]SINAPI DEZEMBRO'!$A:$F,6,FALSE),IFERROR(VLOOKUP(C232,'[23]BANCO DE DADOS'!$A$3:$F$10542,2,FALSE),""))</f>
        <v>SINAPI DEZEMBRO 2025</v>
      </c>
      <c r="C232" s="96">
        <v>98525</v>
      </c>
      <c r="D232" s="97" t="str">
        <f>IFERROR(IF(C232="","FALTA",VLOOKUP($C232,'[23]E-FISCO'!$A$1:$B$5439,2,)),"FALTA")</f>
        <v>FALTA</v>
      </c>
      <c r="E232" s="9"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8">
        <f>VLOOKUP(A232,'[23]MEMÓRIA LOTE 5 AGRESTE MER'!$1:$1048576,6,FALSE)</f>
        <v>25663.86</v>
      </c>
      <c r="H232" s="99">
        <v>1</v>
      </c>
      <c r="I232" s="100">
        <f t="shared" si="88"/>
        <v>0.25509999999999999</v>
      </c>
      <c r="J232" s="6">
        <f>IFERROR(VLOOKUP(C232,'[23]SINAPI DEZEMBRO'!$A:$E,4,FALSE),IFERROR(VLOOKUP(C232,'[23]BANCO DE DADOS'!$A$3:$F$10542,5,FALSE),""))</f>
        <v>0.65</v>
      </c>
      <c r="K232" s="7">
        <f t="shared" si="89"/>
        <v>0.81</v>
      </c>
      <c r="L232" s="100">
        <f t="shared" si="90"/>
        <v>0</v>
      </c>
      <c r="M232" s="128"/>
      <c r="N232" s="7">
        <f t="shared" si="91"/>
        <v>0</v>
      </c>
      <c r="O232" s="7">
        <f t="shared" si="92"/>
        <v>20787.72</v>
      </c>
      <c r="P232" s="7">
        <f t="shared" si="93"/>
        <v>0</v>
      </c>
      <c r="Q232" s="20" t="e">
        <f t="shared" si="94"/>
        <v>#DIV/0!</v>
      </c>
      <c r="V232" s="101"/>
    </row>
    <row r="233" spans="1:22" ht="49.5" x14ac:dyDescent="0.25">
      <c r="A233" s="49" t="s">
        <v>287</v>
      </c>
      <c r="B233" s="95" t="str">
        <f>IFERROR(VLOOKUP(C233,'[23]SINAPI DEZEMBRO'!$A:$F,6,FALSE),IFERROR(VLOOKUP(C233,'[23]BANCO DE DADOS'!$A$3:$F$10542,2,FALSE),""))</f>
        <v>SINAPI DEZEMBRO 2025</v>
      </c>
      <c r="C233" s="96">
        <v>100979</v>
      </c>
      <c r="D233" s="97" t="str">
        <f>IFERROR(IF(C233="","FALTA",VLOOKUP($C233,'[23]E-FISCO'!$A$1:$B$5439,2,)),"FALTA")</f>
        <v>FALTA</v>
      </c>
      <c r="E233" s="9"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8">
        <f>VLOOKUP(A233,'[23]MEMÓRIA LOTE 5 AGRESTE MER'!$1:$1048576,6,FALSE)</f>
        <v>6672.6</v>
      </c>
      <c r="H233" s="99">
        <v>1</v>
      </c>
      <c r="I233" s="100">
        <f t="shared" si="88"/>
        <v>0.25509999999999999</v>
      </c>
      <c r="J233" s="6">
        <f>IFERROR(VLOOKUP(C233,'[23]SINAPI DEZEMBRO'!$A:$E,4,FALSE),IFERROR(VLOOKUP(C233,'[23]BANCO DE DADOS'!$A$3:$F$10542,5,FALSE),""))</f>
        <v>6.66</v>
      </c>
      <c r="K233" s="7">
        <f t="shared" si="89"/>
        <v>8.35</v>
      </c>
      <c r="L233" s="100">
        <f t="shared" si="90"/>
        <v>0</v>
      </c>
      <c r="M233" s="128"/>
      <c r="N233" s="7">
        <f t="shared" si="91"/>
        <v>0</v>
      </c>
      <c r="O233" s="7">
        <f t="shared" si="92"/>
        <v>55716.21</v>
      </c>
      <c r="P233" s="7">
        <f t="shared" si="93"/>
        <v>0</v>
      </c>
      <c r="Q233" s="20" t="e">
        <f t="shared" si="94"/>
        <v>#DIV/0!</v>
      </c>
      <c r="V233" s="101"/>
    </row>
    <row r="234" spans="1:22" ht="33" x14ac:dyDescent="0.25">
      <c r="A234" s="49" t="s">
        <v>288</v>
      </c>
      <c r="B234" s="95" t="str">
        <f>IFERROR(VLOOKUP(C234,'[23]SINAPI DEZEMBRO'!$A:$F,6,FALSE),IFERROR(VLOOKUP(C234,'[23]BANCO DE DADOS'!$A$3:$F$10542,2,FALSE),""))</f>
        <v>SINAPI DEZEMBRO 2025</v>
      </c>
      <c r="C234" s="96">
        <v>95876</v>
      </c>
      <c r="D234" s="97" t="str">
        <f>IFERROR(IF(C234="","FALTA",VLOOKUP($C234,'[23]E-FISCO'!$A$1:$B$5439,2,)),"FALTA")</f>
        <v>FALTA</v>
      </c>
      <c r="E234" s="9"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8">
        <f>VLOOKUP(A234,'[23]MEMÓRIA LOTE 5 AGRESTE MER'!$1:$1048576,6,FALSE)</f>
        <v>100089</v>
      </c>
      <c r="H234" s="99">
        <v>1</v>
      </c>
      <c r="I234" s="100">
        <f t="shared" si="88"/>
        <v>0.25509999999999999</v>
      </c>
      <c r="J234" s="6">
        <f>IFERROR(VLOOKUP(C234,'[23]SINAPI DEZEMBRO'!$A:$E,4,FALSE),IFERROR(VLOOKUP(C234,'[23]BANCO DE DADOS'!$A$3:$F$10542,5,FALSE),""))</f>
        <v>2.16</v>
      </c>
      <c r="K234" s="7">
        <f t="shared" si="89"/>
        <v>2.71</v>
      </c>
      <c r="L234" s="100">
        <f t="shared" si="90"/>
        <v>0</v>
      </c>
      <c r="M234" s="128"/>
      <c r="N234" s="7">
        <f t="shared" si="91"/>
        <v>0</v>
      </c>
      <c r="O234" s="7">
        <f t="shared" si="92"/>
        <v>271241.19</v>
      </c>
      <c r="P234" s="7">
        <f t="shared" si="93"/>
        <v>0</v>
      </c>
      <c r="Q234" s="20" t="e">
        <f t="shared" si="94"/>
        <v>#DIV/0!</v>
      </c>
      <c r="V234" s="101"/>
    </row>
    <row r="235" spans="1:22" ht="33" x14ac:dyDescent="0.25">
      <c r="A235" s="49" t="s">
        <v>289</v>
      </c>
      <c r="B235" s="95" t="str">
        <f>IFERROR(VLOOKUP(C235,'[23]SINAPI DEZEMBRO'!$A:$F,6,FALSE),IFERROR(VLOOKUP(C235,'[23]BANCO DE DADOS'!$A$3:$F$10542,2,FALSE),""))</f>
        <v>ORSE NOVEMBRO / 2025</v>
      </c>
      <c r="C235" s="96">
        <v>4268</v>
      </c>
      <c r="D235" s="97"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8">
        <f>VLOOKUP(A235,'[23]MEMÓRIA LOTE 5 AGRESTE MER'!$1:$1048576,6,FALSE)</f>
        <v>3</v>
      </c>
      <c r="H235" s="99">
        <v>1</v>
      </c>
      <c r="I235" s="100">
        <f t="shared" si="88"/>
        <v>0.25509999999999999</v>
      </c>
      <c r="J235" s="6">
        <f>IFERROR(VLOOKUP(C235,'[23]SINAPI DEZEMBRO'!$A:$E,4,FALSE),IFERROR(VLOOKUP(C235,'[23]BANCO DE DADOS'!$A$3:$F$10542,5,FALSE),""))</f>
        <v>106.85</v>
      </c>
      <c r="K235" s="7">
        <f t="shared" si="89"/>
        <v>134.1</v>
      </c>
      <c r="L235" s="100">
        <f t="shared" si="90"/>
        <v>0</v>
      </c>
      <c r="M235" s="128"/>
      <c r="N235" s="7">
        <f t="shared" si="91"/>
        <v>0</v>
      </c>
      <c r="O235" s="7">
        <f t="shared" si="92"/>
        <v>402.3</v>
      </c>
      <c r="P235" s="7">
        <f t="shared" si="93"/>
        <v>0</v>
      </c>
      <c r="Q235" s="20" t="e">
        <f t="shared" si="94"/>
        <v>#DIV/0!</v>
      </c>
      <c r="V235" s="101"/>
    </row>
    <row r="236" spans="1:22" x14ac:dyDescent="0.25">
      <c r="A236" s="49" t="s">
        <v>290</v>
      </c>
      <c r="B236" s="95" t="str">
        <f>IFERROR(VLOOKUP(C236,'[23]SINAPI DEZEMBRO'!$A:$F,6,FALSE),IFERROR(VLOOKUP(C236,'[23]BANCO DE DADOS'!$A$3:$F$10542,2,FALSE),""))</f>
        <v>COMPOSIÇÃO</v>
      </c>
      <c r="C236" s="96" t="s">
        <v>86</v>
      </c>
      <c r="D236" s="97"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8">
        <f>VLOOKUP(A236,'[23]MEMÓRIA LOTE 5 AGRESTE MER'!$1:$1048576,6,FALSE)</f>
        <v>268.3</v>
      </c>
      <c r="H236" s="99">
        <v>5</v>
      </c>
      <c r="I236" s="100">
        <f t="shared" si="88"/>
        <v>0.184</v>
      </c>
      <c r="J236" s="6">
        <f>IFERROR(VLOOKUP(C236,'[23]SINAPI DEZEMBRO'!$A:$E,4,FALSE),IFERROR(VLOOKUP(C236,'[23]BANCO DE DADOS'!$A$3:$F$10542,5,FALSE),""))</f>
        <v>38.76</v>
      </c>
      <c r="K236" s="7">
        <f t="shared" si="89"/>
        <v>45.89</v>
      </c>
      <c r="L236" s="100">
        <f t="shared" si="90"/>
        <v>0</v>
      </c>
      <c r="M236" s="128"/>
      <c r="N236" s="7">
        <f t="shared" si="91"/>
        <v>0</v>
      </c>
      <c r="O236" s="7">
        <f t="shared" si="92"/>
        <v>12312.28</v>
      </c>
      <c r="P236" s="7">
        <f t="shared" si="93"/>
        <v>0</v>
      </c>
      <c r="Q236" s="20" t="e">
        <f t="shared" si="94"/>
        <v>#DIV/0!</v>
      </c>
      <c r="V236" s="101"/>
    </row>
    <row r="237" spans="1:22" x14ac:dyDescent="0.25">
      <c r="A237" s="89" t="s">
        <v>291</v>
      </c>
      <c r="B237" s="89"/>
      <c r="C237" s="90"/>
      <c r="D237" s="91"/>
      <c r="E237" s="3" t="s">
        <v>292</v>
      </c>
      <c r="F237" s="91"/>
      <c r="G237" s="92"/>
      <c r="H237" s="91"/>
      <c r="I237" s="91"/>
      <c r="J237" s="93"/>
      <c r="K237" s="91"/>
      <c r="L237" s="91"/>
      <c r="M237" s="127"/>
      <c r="N237" s="91"/>
      <c r="O237" s="94">
        <f>SUM(O238:O252)</f>
        <v>3845736.45</v>
      </c>
      <c r="P237" s="94">
        <f>SUM(P238:P252)</f>
        <v>0</v>
      </c>
      <c r="V237" s="101"/>
    </row>
    <row r="238" spans="1:22" ht="49.5" x14ac:dyDescent="0.25">
      <c r="A238" s="49" t="s">
        <v>293</v>
      </c>
      <c r="B238" s="95" t="str">
        <f>IFERROR(VLOOKUP(C238,'[23]SINAPI DEZEMBRO'!$A:$F,6,FALSE),IFERROR(VLOOKUP(C238,'[23]BANCO DE DADOS'!$A$3:$F$10542,2,FALSE),""))</f>
        <v>SINAPI DEZEMBRO 2025</v>
      </c>
      <c r="C238" s="96">
        <v>100576</v>
      </c>
      <c r="D238" s="97" t="str">
        <f>IFERROR(IF(C238="","FALTA",VLOOKUP($C238,'[23]E-FISCO'!$A$1:$B$5439,2,)),"FALTA")</f>
        <v>FALTA</v>
      </c>
      <c r="E238" s="9"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8">
        <f>VLOOKUP(A238,'[23]MEMÓRIA LOTE 5 AGRESTE MER'!$1:$1048576,6,FALSE)</f>
        <v>25663.86</v>
      </c>
      <c r="H238" s="99">
        <v>1</v>
      </c>
      <c r="I238" s="100">
        <f t="shared" ref="I238:I252" si="95">IF($H238="","",IF($H238=1,$O$10,IF($H238=2,$O$11,IF($H238=3,$O$12,IF($H238=4,$O$13,IF($H238=5,$O$14,IF($H238=6,$O$15)))))))</f>
        <v>0.25509999999999999</v>
      </c>
      <c r="J238" s="6">
        <f>IFERROR(VLOOKUP(C238,'[23]SINAPI DEZEMBRO'!$A:$E,4,FALSE),IFERROR(VLOOKUP(C238,'[23]BANCO DE DADOS'!$A$3:$F$10542,5,FALSE),""))</f>
        <v>2.69</v>
      </c>
      <c r="K238" s="7">
        <f t="shared" ref="K238:K252" si="96">IF($G238="","",TRUNC((J238*I238)+J238,2))</f>
        <v>3.37</v>
      </c>
      <c r="L238" s="100">
        <f t="shared" ref="L238:L252" si="97">IF($H238="","",IF($H238=1,$P$10,IF($H238=2,$P$11,IF($H238=3,$P$12,IF($H238=4,$P$13,IF($H238=5,$P$14,IF($H238=6,$P$15)))))))</f>
        <v>0</v>
      </c>
      <c r="M238" s="128"/>
      <c r="N238" s="7">
        <f t="shared" ref="N238:N252" si="98">IF($G238="","",TRUNC((M238*L238)+M238,2))</f>
        <v>0</v>
      </c>
      <c r="O238" s="7">
        <f t="shared" ref="O238:O252" si="99">IF($G238="","",TRUNC(K238*G238,2))</f>
        <v>86487.2</v>
      </c>
      <c r="P238" s="7">
        <f t="shared" ref="P238:P252" si="100">IF($G238="","",TRUNC(N238*G238,2))</f>
        <v>0</v>
      </c>
      <c r="Q238" s="20" t="e">
        <f>P238/$P$237</f>
        <v>#DIV/0!</v>
      </c>
      <c r="V238" s="101"/>
    </row>
    <row r="239" spans="1:22" ht="33" x14ac:dyDescent="0.25">
      <c r="A239" s="49" t="s">
        <v>294</v>
      </c>
      <c r="B239" s="95" t="str">
        <f>IFERROR(VLOOKUP(C239,'[23]SINAPI DEZEMBRO'!$A:$F,6,FALSE),IFERROR(VLOOKUP(C239,'[23]BANCO DE DADOS'!$A$3:$F$10542,2,FALSE),""))</f>
        <v>SICRO OUTUBRO / 2025</v>
      </c>
      <c r="C239" s="96">
        <v>4011300</v>
      </c>
      <c r="D239" s="97" t="str">
        <f>IFERROR(IF(C239="","FALTA",VLOOKUP($C239,'[23]E-FISCO'!$A$1:$B$5439,2,)),"FALTA")</f>
        <v>608284 - 0</v>
      </c>
      <c r="E239" s="9"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8">
        <f>VLOOKUP(A239,'[23]MEMÓRIA LOTE 5 AGRESTE MER'!$1:$1048576,6,FALSE)</f>
        <v>1341.52</v>
      </c>
      <c r="H239" s="99">
        <v>1</v>
      </c>
      <c r="I239" s="100">
        <f t="shared" si="95"/>
        <v>0.25509999999999999</v>
      </c>
      <c r="J239" s="6">
        <f>IFERROR(VLOOKUP(C239,'[23]SINAPI DEZEMBRO'!$A:$E,4,FALSE),IFERROR(VLOOKUP(C239,'[23]BANCO DE DADOS'!$A$3:$F$10542,5,FALSE),""))</f>
        <v>60.81</v>
      </c>
      <c r="K239" s="7">
        <f t="shared" si="96"/>
        <v>76.319999999999993</v>
      </c>
      <c r="L239" s="100">
        <f t="shared" si="97"/>
        <v>0</v>
      </c>
      <c r="M239" s="128"/>
      <c r="N239" s="7">
        <f t="shared" si="98"/>
        <v>0</v>
      </c>
      <c r="O239" s="7">
        <f t="shared" si="99"/>
        <v>102384.8</v>
      </c>
      <c r="P239" s="7">
        <f t="shared" si="100"/>
        <v>0</v>
      </c>
      <c r="Q239" s="20" t="e">
        <f t="shared" ref="Q239:Q252" si="101">P239/$P$237</f>
        <v>#DIV/0!</v>
      </c>
      <c r="V239" s="101"/>
    </row>
    <row r="240" spans="1:22" ht="49.5" x14ac:dyDescent="0.25">
      <c r="A240" s="49" t="s">
        <v>295</v>
      </c>
      <c r="B240" s="95" t="str">
        <f>IFERROR(VLOOKUP(C240,'[23]SINAPI DEZEMBRO'!$A:$F,6,FALSE),IFERROR(VLOOKUP(C240,'[23]BANCO DE DADOS'!$A$3:$F$10542,2,FALSE),""))</f>
        <v>SINAPI DEZEMBRO 2025</v>
      </c>
      <c r="C240" s="96">
        <v>96396</v>
      </c>
      <c r="D240" s="97" t="str">
        <f>IFERROR(IF(C240="","FALTA",VLOOKUP($C240,'[23]E-FISCO'!$A$1:$B$5439,2,)),"FALTA")</f>
        <v>FALTA</v>
      </c>
      <c r="E240" s="9"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8">
        <f>VLOOKUP(A240,'[23]MEMÓRIA LOTE 5 AGRESTE MER'!$1:$1048576,6,FALSE)</f>
        <v>2566.38</v>
      </c>
      <c r="H240" s="99">
        <v>1</v>
      </c>
      <c r="I240" s="100">
        <f t="shared" si="95"/>
        <v>0.25509999999999999</v>
      </c>
      <c r="J240" s="6">
        <f>IFERROR(VLOOKUP(C240,'[23]SINAPI DEZEMBRO'!$A:$E,4,FALSE),IFERROR(VLOOKUP(C240,'[23]BANCO DE DADOS'!$A$3:$F$10542,5,FALSE),""))</f>
        <v>174.98</v>
      </c>
      <c r="K240" s="7">
        <f t="shared" si="96"/>
        <v>219.61</v>
      </c>
      <c r="L240" s="100">
        <f t="shared" si="97"/>
        <v>0</v>
      </c>
      <c r="M240" s="128"/>
      <c r="N240" s="7">
        <f t="shared" si="98"/>
        <v>0</v>
      </c>
      <c r="O240" s="7">
        <f t="shared" si="99"/>
        <v>563602.71</v>
      </c>
      <c r="P240" s="7">
        <f t="shared" si="100"/>
        <v>0</v>
      </c>
      <c r="Q240" s="20" t="e">
        <f t="shared" si="101"/>
        <v>#DIV/0!</v>
      </c>
      <c r="R240" s="103"/>
      <c r="V240" s="101"/>
    </row>
    <row r="241" spans="1:22" ht="49.5" x14ac:dyDescent="0.25">
      <c r="A241" s="49" t="s">
        <v>296</v>
      </c>
      <c r="B241" s="95" t="str">
        <f>IFERROR(VLOOKUP(C241,'[23]SINAPI DEZEMBRO'!$A:$F,6,FALSE),IFERROR(VLOOKUP(C241,'[23]BANCO DE DADOS'!$A$3:$F$10542,2,FALSE),""))</f>
        <v>SINAPI DEZEMBRO 2025</v>
      </c>
      <c r="C241" s="104">
        <v>100975</v>
      </c>
      <c r="D241" s="97" t="str">
        <f>IFERROR(IF(C241="","FALTA",VLOOKUP($C241,'[23]E-FISCO'!$A$1:$B$5439,2,)),"FALTA")</f>
        <v>FALTA</v>
      </c>
      <c r="E241" s="9"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8">
        <f>VLOOKUP(A241,'[23]MEMÓRIA LOTE 5 AGRESTE MER'!$1:$1048576,6,FALSE)</f>
        <v>4176.2</v>
      </c>
      <c r="H241" s="99">
        <v>1</v>
      </c>
      <c r="I241" s="100">
        <f t="shared" si="95"/>
        <v>0.25509999999999999</v>
      </c>
      <c r="J241" s="6">
        <f>IFERROR(VLOOKUP(C241,'[23]SINAPI DEZEMBRO'!$A:$E,4,FALSE),IFERROR(VLOOKUP(C241,'[23]BANCO DE DADOS'!$A$3:$F$10542,5,FALSE),""))</f>
        <v>8.4700000000000006</v>
      </c>
      <c r="K241" s="7">
        <f t="shared" si="96"/>
        <v>10.63</v>
      </c>
      <c r="L241" s="100">
        <f t="shared" si="97"/>
        <v>0</v>
      </c>
      <c r="M241" s="128"/>
      <c r="N241" s="7">
        <f t="shared" si="98"/>
        <v>0</v>
      </c>
      <c r="O241" s="7">
        <f t="shared" si="99"/>
        <v>44393</v>
      </c>
      <c r="P241" s="7">
        <f t="shared" si="100"/>
        <v>0</v>
      </c>
      <c r="Q241" s="20" t="e">
        <f t="shared" si="101"/>
        <v>#DIV/0!</v>
      </c>
      <c r="V241" s="101"/>
    </row>
    <row r="242" spans="1:22" ht="49.5" x14ac:dyDescent="0.25">
      <c r="A242" s="49" t="s">
        <v>297</v>
      </c>
      <c r="B242" s="95" t="str">
        <f>IFERROR(VLOOKUP(C242,'[23]SINAPI DEZEMBRO'!$A:$F,6,FALSE),IFERROR(VLOOKUP(C242,'[23]BANCO DE DADOS'!$A$3:$F$10542,2,FALSE),""))</f>
        <v>SINAPI DEZEMBRO 2025</v>
      </c>
      <c r="C242" s="104">
        <v>93593</v>
      </c>
      <c r="D242" s="97" t="str">
        <f>IFERROR(IF(C242="","FALTA",VLOOKUP($C242,'[23]E-FISCO'!$A$1:$B$5439,2,)),"FALTA")</f>
        <v>FALTA</v>
      </c>
      <c r="E242" s="9"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8">
        <f>VLOOKUP(A242,'[23]MEMÓRIA LOTE 5 AGRESTE MER'!$1:$1048576,6,FALSE)</f>
        <v>277213.11</v>
      </c>
      <c r="H242" s="99">
        <v>1</v>
      </c>
      <c r="I242" s="100">
        <f t="shared" si="95"/>
        <v>0.25509999999999999</v>
      </c>
      <c r="J242" s="6">
        <f>IFERROR(VLOOKUP(C242,'[23]SINAPI DEZEMBRO'!$A:$E,4,FALSE),IFERROR(VLOOKUP(C242,'[23]BANCO DE DADOS'!$A$3:$F$10542,5,FALSE),""))</f>
        <v>0.87</v>
      </c>
      <c r="K242" s="7">
        <f t="shared" si="96"/>
        <v>1.0900000000000001</v>
      </c>
      <c r="L242" s="100">
        <f t="shared" si="97"/>
        <v>0</v>
      </c>
      <c r="M242" s="128"/>
      <c r="N242" s="7">
        <f t="shared" si="98"/>
        <v>0</v>
      </c>
      <c r="O242" s="7">
        <f t="shared" si="99"/>
        <v>302162.28000000003</v>
      </c>
      <c r="P242" s="7">
        <f t="shared" si="100"/>
        <v>0</v>
      </c>
      <c r="Q242" s="20" t="e">
        <f t="shared" si="101"/>
        <v>#DIV/0!</v>
      </c>
      <c r="V242" s="101"/>
    </row>
    <row r="243" spans="1:22" ht="33" x14ac:dyDescent="0.25">
      <c r="A243" s="49" t="s">
        <v>298</v>
      </c>
      <c r="B243" s="95" t="str">
        <f>IFERROR(VLOOKUP(C243,'[23]SINAPI DEZEMBRO'!$A:$F,6,FALSE),IFERROR(VLOOKUP(C243,'[23]BANCO DE DADOS'!$A$3:$F$10542,2,FALSE),""))</f>
        <v>SINAPI DEZEMBRO 2025</v>
      </c>
      <c r="C243" s="104">
        <v>95876</v>
      </c>
      <c r="D243" s="97" t="str">
        <f>IFERROR(IF(C243="","FALTA",VLOOKUP($C243,'[23]E-FISCO'!$A$1:$B$5439,2,)),"FALTA")</f>
        <v>FALTA</v>
      </c>
      <c r="E243" s="9"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8">
        <f>VLOOKUP(A243,'[23]MEMÓRIA LOTE 5 AGRESTE MER'!$1:$1048576,6,FALSE)</f>
        <v>30801.45</v>
      </c>
      <c r="H243" s="99">
        <v>1</v>
      </c>
      <c r="I243" s="100">
        <f t="shared" si="95"/>
        <v>0.25509999999999999</v>
      </c>
      <c r="J243" s="6">
        <f>IFERROR(VLOOKUP(C243,'[23]SINAPI DEZEMBRO'!$A:$E,4,FALSE),IFERROR(VLOOKUP(C243,'[23]BANCO DE DADOS'!$A$3:$F$10542,5,FALSE),""))</f>
        <v>2.16</v>
      </c>
      <c r="K243" s="7">
        <f t="shared" si="96"/>
        <v>2.71</v>
      </c>
      <c r="L243" s="100">
        <f t="shared" si="97"/>
        <v>0</v>
      </c>
      <c r="M243" s="128"/>
      <c r="N243" s="7">
        <f t="shared" si="98"/>
        <v>0</v>
      </c>
      <c r="O243" s="7">
        <f t="shared" si="99"/>
        <v>83471.92</v>
      </c>
      <c r="P243" s="7">
        <f t="shared" si="100"/>
        <v>0</v>
      </c>
      <c r="Q243" s="20" t="e">
        <f t="shared" si="101"/>
        <v>#DIV/0!</v>
      </c>
      <c r="V243" s="101"/>
    </row>
    <row r="244" spans="1:22" ht="33" x14ac:dyDescent="0.25">
      <c r="A244" s="49" t="s">
        <v>299</v>
      </c>
      <c r="B244" s="95" t="str">
        <f>IFERROR(VLOOKUP(C244,'[23]SINAPI DEZEMBRO'!$A:$F,6,FALSE),IFERROR(VLOOKUP(C244,'[23]BANCO DE DADOS'!$A$3:$F$10542,2,FALSE),""))</f>
        <v>SINAPI DEZEMBRO 2025</v>
      </c>
      <c r="C244" s="104">
        <v>92398</v>
      </c>
      <c r="D244" s="97" t="str">
        <f>IFERROR(IF(C244="","FALTA",VLOOKUP($C244,'[23]E-FISCO'!$A$1:$B$5439,2,)),"FALTA")</f>
        <v>FALTA</v>
      </c>
      <c r="E244" s="9"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8">
        <f>VLOOKUP(A244,'[23]MEMÓRIA LOTE 5 AGRESTE MER'!$1:$1048576,6,FALSE)</f>
        <v>7427.1</v>
      </c>
      <c r="H244" s="99">
        <v>1</v>
      </c>
      <c r="I244" s="100">
        <f t="shared" si="95"/>
        <v>0.25509999999999999</v>
      </c>
      <c r="J244" s="6">
        <f>IFERROR(VLOOKUP(C244,'[23]SINAPI DEZEMBRO'!$A:$E,4,FALSE),IFERROR(VLOOKUP(C244,'[23]BANCO DE DADOS'!$A$3:$F$10542,5,FALSE),""))</f>
        <v>87.16</v>
      </c>
      <c r="K244" s="7">
        <f t="shared" si="96"/>
        <v>109.39</v>
      </c>
      <c r="L244" s="100">
        <f t="shared" si="97"/>
        <v>0</v>
      </c>
      <c r="M244" s="128"/>
      <c r="N244" s="7">
        <f t="shared" si="98"/>
        <v>0</v>
      </c>
      <c r="O244" s="7">
        <f t="shared" si="99"/>
        <v>812450.46</v>
      </c>
      <c r="P244" s="7">
        <f t="shared" si="100"/>
        <v>0</v>
      </c>
      <c r="Q244" s="20" t="e">
        <f t="shared" si="101"/>
        <v>#DIV/0!</v>
      </c>
      <c r="V244" s="101"/>
    </row>
    <row r="245" spans="1:22" ht="33" x14ac:dyDescent="0.25">
      <c r="A245" s="49" t="s">
        <v>300</v>
      </c>
      <c r="B245" s="95" t="str">
        <f>IFERROR(VLOOKUP(C245,'[23]SINAPI DEZEMBRO'!$A:$F,6,FALSE),IFERROR(VLOOKUP(C245,'[23]BANCO DE DADOS'!$A$3:$F$10542,2,FALSE),""))</f>
        <v>SINAPI DEZEMBRO 2025</v>
      </c>
      <c r="C245" s="96">
        <v>92400</v>
      </c>
      <c r="D245" s="97" t="str">
        <f>IFERROR(IF(C245="","FALTA",VLOOKUP($C245,'[23]E-FISCO'!$A$1:$B$5439,2,)),"FALTA")</f>
        <v>FALTA</v>
      </c>
      <c r="E245" s="9"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8">
        <f>VLOOKUP(A245,'[23]MEMÓRIA LOTE 5 AGRESTE MER'!$1:$1048576,6,FALSE)</f>
        <v>8126.78</v>
      </c>
      <c r="H245" s="99">
        <v>1</v>
      </c>
      <c r="I245" s="100">
        <f t="shared" si="95"/>
        <v>0.25509999999999999</v>
      </c>
      <c r="J245" s="6">
        <f>IFERROR(VLOOKUP(C245,'[23]SINAPI DEZEMBRO'!$A:$E,4,FALSE),IFERROR(VLOOKUP(C245,'[23]BANCO DE DADOS'!$A$3:$F$10542,5,FALSE),""))</f>
        <v>101.23</v>
      </c>
      <c r="K245" s="7">
        <f t="shared" si="96"/>
        <v>127.05</v>
      </c>
      <c r="L245" s="100">
        <f t="shared" si="97"/>
        <v>0</v>
      </c>
      <c r="M245" s="128"/>
      <c r="N245" s="7">
        <f t="shared" si="98"/>
        <v>0</v>
      </c>
      <c r="O245" s="7">
        <f t="shared" si="99"/>
        <v>1032507.39</v>
      </c>
      <c r="P245" s="7">
        <f t="shared" si="100"/>
        <v>0</v>
      </c>
      <c r="Q245" s="20" t="e">
        <f t="shared" si="101"/>
        <v>#DIV/0!</v>
      </c>
      <c r="V245" s="101"/>
    </row>
    <row r="246" spans="1:22" ht="33" x14ac:dyDescent="0.25">
      <c r="A246" s="49" t="s">
        <v>301</v>
      </c>
      <c r="B246" s="95" t="str">
        <f>IFERROR(VLOOKUP(C246,'[23]SINAPI DEZEMBRO'!$A:$F,6,FALSE),IFERROR(VLOOKUP(C246,'[23]BANCO DE DADOS'!$A$3:$F$10542,2,FALSE),""))</f>
        <v>SINAPI DEZEMBRO 2025</v>
      </c>
      <c r="C246" s="96">
        <v>94281</v>
      </c>
      <c r="D246" s="97" t="str">
        <f>IFERROR(IF(C246="","FALTA",VLOOKUP($C246,'[23]E-FISCO'!$A$1:$B$5439,2,)),"FALTA")</f>
        <v>FALTA</v>
      </c>
      <c r="E246" s="9"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8">
        <f>VLOOKUP(A246,'[23]MEMÓRIA LOTE 5 AGRESTE MER'!$1:$1048576,6,FALSE)</f>
        <v>4666.1499999999996</v>
      </c>
      <c r="H246" s="99">
        <v>1</v>
      </c>
      <c r="I246" s="100">
        <f t="shared" si="95"/>
        <v>0.25509999999999999</v>
      </c>
      <c r="J246" s="6">
        <f>IFERROR(VLOOKUP(C246,'[23]SINAPI DEZEMBRO'!$A:$E,4,FALSE),IFERROR(VLOOKUP(C246,'[23]BANCO DE DADOS'!$A$3:$F$10542,5,FALSE),""))</f>
        <v>45.01</v>
      </c>
      <c r="K246" s="7">
        <f t="shared" si="96"/>
        <v>56.49</v>
      </c>
      <c r="L246" s="100">
        <f t="shared" si="97"/>
        <v>0</v>
      </c>
      <c r="M246" s="128"/>
      <c r="N246" s="7">
        <f t="shared" si="98"/>
        <v>0</v>
      </c>
      <c r="O246" s="7">
        <f t="shared" si="99"/>
        <v>263590.81</v>
      </c>
      <c r="P246" s="7">
        <f t="shared" si="100"/>
        <v>0</v>
      </c>
      <c r="Q246" s="20" t="e">
        <f t="shared" si="101"/>
        <v>#DIV/0!</v>
      </c>
      <c r="V246" s="101"/>
    </row>
    <row r="247" spans="1:22" ht="33" x14ac:dyDescent="0.25">
      <c r="A247" s="49" t="s">
        <v>302</v>
      </c>
      <c r="B247" s="95" t="str">
        <f>IFERROR(VLOOKUP(C247,'[23]SINAPI DEZEMBRO'!$A:$F,6,FALSE),IFERROR(VLOOKUP(C247,'[23]BANCO DE DADOS'!$A$3:$F$10542,2,FALSE),""))</f>
        <v>SINAPI DEZEMBRO 2025</v>
      </c>
      <c r="C247" s="96">
        <v>94282</v>
      </c>
      <c r="D247" s="97" t="str">
        <f>IFERROR(IF(C247="","FALTA",VLOOKUP($C247,'[23]E-FISCO'!$A$1:$B$5439,2,)),"FALTA")</f>
        <v>FALTA</v>
      </c>
      <c r="E247" s="9"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8">
        <f>VLOOKUP(A247,'[23]MEMÓRIA LOTE 5 AGRESTE MER'!$1:$1048576,6,FALSE)</f>
        <v>518.46</v>
      </c>
      <c r="H247" s="99">
        <v>1</v>
      </c>
      <c r="I247" s="100">
        <f t="shared" si="95"/>
        <v>0.25509999999999999</v>
      </c>
      <c r="J247" s="6">
        <f>IFERROR(VLOOKUP(C247,'[23]SINAPI DEZEMBRO'!$A:$E,4,FALSE),IFERROR(VLOOKUP(C247,'[23]BANCO DE DADOS'!$A$3:$F$10542,5,FALSE),""))</f>
        <v>52.41</v>
      </c>
      <c r="K247" s="7">
        <f t="shared" si="96"/>
        <v>65.77</v>
      </c>
      <c r="L247" s="100">
        <f t="shared" si="97"/>
        <v>0</v>
      </c>
      <c r="M247" s="128"/>
      <c r="N247" s="7">
        <f t="shared" si="98"/>
        <v>0</v>
      </c>
      <c r="O247" s="7">
        <f t="shared" si="99"/>
        <v>34099.11</v>
      </c>
      <c r="P247" s="7">
        <f t="shared" si="100"/>
        <v>0</v>
      </c>
      <c r="Q247" s="20" t="e">
        <f t="shared" si="101"/>
        <v>#DIV/0!</v>
      </c>
      <c r="V247" s="101"/>
    </row>
    <row r="248" spans="1:22" ht="49.5" x14ac:dyDescent="0.25">
      <c r="A248" s="49" t="s">
        <v>303</v>
      </c>
      <c r="B248" s="95" t="str">
        <f>IFERROR(VLOOKUP(C248,'[23]SINAPI DEZEMBRO'!$A:$F,6,FALSE),IFERROR(VLOOKUP(C248,'[23]BANCO DE DADOS'!$A$3:$F$10542,2,FALSE),""))</f>
        <v>SINAPI DEZEMBRO 2025</v>
      </c>
      <c r="C248" s="96">
        <v>94273</v>
      </c>
      <c r="D248" s="97" t="str">
        <f>IFERROR(IF(C248="","FALTA",VLOOKUP($C248,'[23]E-FISCO'!$A$1:$B$5439,2,)),"FALTA")</f>
        <v>440498 - 0</v>
      </c>
      <c r="E248" s="9"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8">
        <f>VLOOKUP(A248,'[23]MEMÓRIA LOTE 5 AGRESTE MER'!$1:$1048576,6,FALSE)</f>
        <v>6221.53</v>
      </c>
      <c r="H248" s="99">
        <v>1</v>
      </c>
      <c r="I248" s="100">
        <f t="shared" si="95"/>
        <v>0.25509999999999999</v>
      </c>
      <c r="J248" s="6">
        <f>IFERROR(VLOOKUP(C248,'[23]SINAPI DEZEMBRO'!$A:$E,4,FALSE),IFERROR(VLOOKUP(C248,'[23]BANCO DE DADOS'!$A$3:$F$10542,5,FALSE),""))</f>
        <v>51.62</v>
      </c>
      <c r="K248" s="7">
        <f t="shared" si="96"/>
        <v>64.78</v>
      </c>
      <c r="L248" s="100">
        <f t="shared" si="97"/>
        <v>0</v>
      </c>
      <c r="M248" s="128"/>
      <c r="N248" s="7">
        <f t="shared" si="98"/>
        <v>0</v>
      </c>
      <c r="O248" s="7">
        <f t="shared" si="99"/>
        <v>403030.71</v>
      </c>
      <c r="P248" s="7">
        <f t="shared" si="100"/>
        <v>0</v>
      </c>
      <c r="Q248" s="20" t="e">
        <f t="shared" si="101"/>
        <v>#DIV/0!</v>
      </c>
      <c r="V248" s="101"/>
    </row>
    <row r="249" spans="1:22" ht="49.5" x14ac:dyDescent="0.25">
      <c r="A249" s="49" t="s">
        <v>304</v>
      </c>
      <c r="B249" s="95" t="str">
        <f>IFERROR(VLOOKUP(C249,'[23]SINAPI DEZEMBRO'!$A:$F,6,FALSE),IFERROR(VLOOKUP(C249,'[23]BANCO DE DADOS'!$A$3:$F$10542,2,FALSE),""))</f>
        <v>SINAPI DEZEMBRO 2025</v>
      </c>
      <c r="C249" s="96">
        <v>94274</v>
      </c>
      <c r="D249" s="97" t="str">
        <f>IFERROR(IF(C249="","FALTA",VLOOKUP($C249,'[23]E-FISCO'!$A$1:$B$5439,2,)),"FALTA")</f>
        <v>FALTA</v>
      </c>
      <c r="E249" s="9"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8">
        <f>VLOOKUP(A249,'[23]MEMÓRIA LOTE 5 AGRESTE MER'!$1:$1048576,6,FALSE)</f>
        <v>518.46</v>
      </c>
      <c r="H249" s="99">
        <v>1</v>
      </c>
      <c r="I249" s="100">
        <f t="shared" si="95"/>
        <v>0.25509999999999999</v>
      </c>
      <c r="J249" s="6">
        <f>IFERROR(VLOOKUP(C249,'[23]SINAPI DEZEMBRO'!$A:$E,4,FALSE),IFERROR(VLOOKUP(C249,'[23]BANCO DE DADOS'!$A$3:$F$10542,5,FALSE),""))</f>
        <v>54.42</v>
      </c>
      <c r="K249" s="7">
        <f t="shared" si="96"/>
        <v>68.3</v>
      </c>
      <c r="L249" s="100">
        <f t="shared" si="97"/>
        <v>0</v>
      </c>
      <c r="M249" s="128"/>
      <c r="N249" s="7">
        <f t="shared" si="98"/>
        <v>0</v>
      </c>
      <c r="O249" s="7">
        <f t="shared" si="99"/>
        <v>35410.81</v>
      </c>
      <c r="P249" s="7">
        <f t="shared" si="100"/>
        <v>0</v>
      </c>
      <c r="Q249" s="20" t="e">
        <f t="shared" si="101"/>
        <v>#DIV/0!</v>
      </c>
      <c r="V249" s="101"/>
    </row>
    <row r="250" spans="1:22" x14ac:dyDescent="0.25">
      <c r="A250" s="49" t="s">
        <v>305</v>
      </c>
      <c r="B250" s="95" t="str">
        <f>IFERROR(VLOOKUP(C250,'[23]SINAPI DEZEMBRO'!$A:$F,6,FALSE),IFERROR(VLOOKUP(C250,'[23]BANCO DE DADOS'!$A$3:$F$10542,2,FALSE),""))</f>
        <v>SINAPI DEZEMBRO 2025</v>
      </c>
      <c r="C250" s="96">
        <v>102498</v>
      </c>
      <c r="D250" s="97" t="str">
        <f>IFERROR(IF(C250="","FALTA",VLOOKUP($C250,'[23]E-FISCO'!$A$1:$B$5439,2,)),"FALTA")</f>
        <v>FALTA</v>
      </c>
      <c r="E250" s="9"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8">
        <f>VLOOKUP(A250,'[23]MEMÓRIA LOTE 5 AGRESTE MER'!$1:$1048576,6,FALSE)</f>
        <v>5184.6099999999997</v>
      </c>
      <c r="H250" s="99">
        <v>1</v>
      </c>
      <c r="I250" s="100">
        <f t="shared" si="95"/>
        <v>0.25509999999999999</v>
      </c>
      <c r="J250" s="6">
        <f>IFERROR(VLOOKUP(C250,'[23]SINAPI DEZEMBRO'!$A:$E,4,FALSE),IFERROR(VLOOKUP(C250,'[23]BANCO DE DADOS'!$A$3:$F$10542,5,FALSE),""))</f>
        <v>1.72</v>
      </c>
      <c r="K250" s="7">
        <f t="shared" si="96"/>
        <v>2.15</v>
      </c>
      <c r="L250" s="100">
        <f t="shared" si="97"/>
        <v>0</v>
      </c>
      <c r="M250" s="128"/>
      <c r="N250" s="7">
        <f t="shared" si="98"/>
        <v>0</v>
      </c>
      <c r="O250" s="7">
        <f t="shared" si="99"/>
        <v>11146.91</v>
      </c>
      <c r="P250" s="7">
        <f t="shared" si="100"/>
        <v>0</v>
      </c>
      <c r="Q250" s="20" t="e">
        <f t="shared" si="101"/>
        <v>#DIV/0!</v>
      </c>
      <c r="V250" s="101"/>
    </row>
    <row r="251" spans="1:22" x14ac:dyDescent="0.25">
      <c r="A251" s="49" t="s">
        <v>306</v>
      </c>
      <c r="B251" s="95" t="str">
        <f>IFERROR(VLOOKUP(C251,'[23]SINAPI DEZEMBRO'!$A:$F,6,FALSE),IFERROR(VLOOKUP(C251,'[23]BANCO DE DADOS'!$A$3:$F$10542,2,FALSE),""))</f>
        <v>SICRO OUTUBRO / 2025</v>
      </c>
      <c r="C251" s="96">
        <v>4915708</v>
      </c>
      <c r="D251" s="97" t="str">
        <f>IFERROR(IF(C251="","FALTA",VLOOKUP($C251,'[23]E-FISCO'!$A$1:$B$5439,2,)),"FALTA")</f>
        <v>498786 - 1</v>
      </c>
      <c r="E251" s="9" t="str">
        <f>IFERROR(VLOOKUP(C251,'[23]SINAPI DEZEMBRO'!$A:$E,2,FALSE),IFERROR(VLOOKUP(C251,'[23]BANCO DE DADOS'!$A$3:$F$10542,3,FALSE),""))</f>
        <v>LIMPEZA DE SARJETA E MEIO-FIO</v>
      </c>
      <c r="F251" s="5" t="str">
        <f>IFERROR(VLOOKUP(C251,'[23]SINAPI DEZEMBRO'!$A:$E,3,FALSE),IFERROR(VLOOKUP(C251,'[23]BANCO DE DADOS'!$A$3:$F$10542,4,FALSE),""))</f>
        <v>M</v>
      </c>
      <c r="G251" s="98">
        <f>VLOOKUP(A251,'[23]MEMÓRIA LOTE 5 AGRESTE MER'!$1:$1048576,6,FALSE)</f>
        <v>10369.219999999999</v>
      </c>
      <c r="H251" s="99">
        <v>1</v>
      </c>
      <c r="I251" s="100">
        <f t="shared" si="95"/>
        <v>0.25509999999999999</v>
      </c>
      <c r="J251" s="6">
        <f>IFERROR(VLOOKUP(C251,'[23]SINAPI DEZEMBRO'!$A:$E,4,FALSE),IFERROR(VLOOKUP(C251,'[23]BANCO DE DADOS'!$A$3:$F$10542,5,FALSE),""))</f>
        <v>0.73</v>
      </c>
      <c r="K251" s="7">
        <f t="shared" si="96"/>
        <v>0.91</v>
      </c>
      <c r="L251" s="100">
        <f t="shared" si="97"/>
        <v>0</v>
      </c>
      <c r="M251" s="128"/>
      <c r="N251" s="7">
        <f t="shared" si="98"/>
        <v>0</v>
      </c>
      <c r="O251" s="7">
        <f t="shared" si="99"/>
        <v>9435.99</v>
      </c>
      <c r="P251" s="7">
        <f t="shared" si="100"/>
        <v>0</v>
      </c>
      <c r="Q251" s="20" t="e">
        <f t="shared" si="101"/>
        <v>#DIV/0!</v>
      </c>
      <c r="V251" s="101"/>
    </row>
    <row r="252" spans="1:22" x14ac:dyDescent="0.25">
      <c r="A252" s="49" t="s">
        <v>307</v>
      </c>
      <c r="B252" s="95" t="str">
        <f>IFERROR(VLOOKUP(C252,'[23]SINAPI DEZEMBRO'!$A:$F,6,FALSE),IFERROR(VLOOKUP(C252,'[23]BANCO DE DADOS'!$A$3:$F$10542,2,FALSE),""))</f>
        <v>COMPOSIÇÃO</v>
      </c>
      <c r="C252" s="96" t="s">
        <v>86</v>
      </c>
      <c r="D252" s="97" t="str">
        <f>IFERROR(IF(C252="","FALTA",VLOOKUP($C252,'[23]E-FISCO'!$A$1:$B$5439,2,)),"FALTA")</f>
        <v>FALTA</v>
      </c>
      <c r="E252" s="9"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8">
        <f>VLOOKUP(A252,'[23]MEMÓRIA LOTE 5 AGRESTE MER'!$1:$1048576,6,FALSE)</f>
        <v>1341.52</v>
      </c>
      <c r="H252" s="99">
        <v>5</v>
      </c>
      <c r="I252" s="100">
        <f t="shared" si="95"/>
        <v>0.184</v>
      </c>
      <c r="J252" s="6">
        <f>IFERROR(VLOOKUP(C252,'[23]SINAPI DEZEMBRO'!$A:$E,4,FALSE),IFERROR(VLOOKUP(C252,'[23]BANCO DE DADOS'!$A$3:$F$10542,5,FALSE),""))</f>
        <v>38.76</v>
      </c>
      <c r="K252" s="7">
        <f t="shared" si="96"/>
        <v>45.89</v>
      </c>
      <c r="L252" s="100">
        <f t="shared" si="97"/>
        <v>0</v>
      </c>
      <c r="M252" s="128"/>
      <c r="N252" s="7">
        <f t="shared" si="98"/>
        <v>0</v>
      </c>
      <c r="O252" s="7">
        <f t="shared" si="99"/>
        <v>61562.35</v>
      </c>
      <c r="P252" s="7">
        <f t="shared" si="100"/>
        <v>0</v>
      </c>
      <c r="Q252" s="20" t="e">
        <f t="shared" si="101"/>
        <v>#DIV/0!</v>
      </c>
      <c r="V252" s="101"/>
    </row>
    <row r="253" spans="1:22" x14ac:dyDescent="0.25">
      <c r="A253" s="89" t="s">
        <v>308</v>
      </c>
      <c r="B253" s="89"/>
      <c r="C253" s="90"/>
      <c r="D253" s="91"/>
      <c r="E253" s="3" t="s">
        <v>109</v>
      </c>
      <c r="F253" s="91"/>
      <c r="G253" s="92"/>
      <c r="H253" s="91"/>
      <c r="I253" s="91"/>
      <c r="J253" s="93"/>
      <c r="K253" s="91"/>
      <c r="L253" s="91"/>
      <c r="M253" s="127"/>
      <c r="N253" s="91"/>
      <c r="O253" s="94">
        <f>SUM(O254:O261)</f>
        <v>968194.91</v>
      </c>
      <c r="P253" s="94">
        <f>SUM(P254:P261)</f>
        <v>0</v>
      </c>
      <c r="V253" s="101"/>
    </row>
    <row r="254" spans="1:22" x14ac:dyDescent="0.25">
      <c r="A254" s="49" t="s">
        <v>309</v>
      </c>
      <c r="B254" s="95" t="str">
        <f>IFERROR(VLOOKUP(C254,'[23]SINAPI DEZEMBRO'!$A:$F,6,FALSE),IFERROR(VLOOKUP(C254,'[23]BANCO DE DADOS'!$A$3:$F$10542,2,FALSE),""))</f>
        <v>SINAPI DEZEMBRO 2025</v>
      </c>
      <c r="C254" s="96">
        <v>94342</v>
      </c>
      <c r="D254" s="97" t="str">
        <f>IFERROR(IF(C254="","FALTA",VLOOKUP($C254,'[23]E-FISCO'!$A$1:$B$5439,2,)),"FALTA")</f>
        <v>431162 - 0</v>
      </c>
      <c r="E254" s="9"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8">
        <f>VLOOKUP(A254,'[23]MEMÓRIA LOTE 5 AGRESTE MER'!$1:$1048576,6,FALSE)</f>
        <v>1733.47</v>
      </c>
      <c r="H254" s="99">
        <v>1</v>
      </c>
      <c r="I254" s="100">
        <f t="shared" ref="I254:I261" si="102">IF($H254="","",IF($H254=1,$O$10,IF($H254=2,$O$11,IF($H254=3,$O$12,IF($H254=4,$O$13,IF($H254=5,$O$14,IF($H254=6,$O$15)))))))</f>
        <v>0.25509999999999999</v>
      </c>
      <c r="J254" s="6">
        <f>IFERROR(VLOOKUP(C254,'[23]SINAPI DEZEMBRO'!$A:$E,4,FALSE),IFERROR(VLOOKUP(C254,'[23]BANCO DE DADOS'!$A$3:$F$10542,5,FALSE),""))</f>
        <v>126.29</v>
      </c>
      <c r="K254" s="7">
        <f t="shared" ref="K254:K261" si="103">IF($G254="","",TRUNC((J254*I254)+J254,2))</f>
        <v>158.5</v>
      </c>
      <c r="L254" s="100">
        <f t="shared" ref="L254:L261" si="104">IF($H254="","",IF($H254=1,$P$10,IF($H254=2,$P$11,IF($H254=3,$P$12,IF($H254=4,$P$13,IF($H254=5,$P$14,IF($H254=6,$P$15)))))))</f>
        <v>0</v>
      </c>
      <c r="M254" s="128"/>
      <c r="N254" s="7">
        <f t="shared" ref="N254:N261" si="105">IF($G254="","",TRUNC((M254*L254)+M254,2))</f>
        <v>0</v>
      </c>
      <c r="O254" s="7">
        <f t="shared" ref="O254:O261" si="106">IF($G254="","",TRUNC(K254*G254,2))</f>
        <v>274754.99</v>
      </c>
      <c r="P254" s="7">
        <f t="shared" ref="P254:P261" si="107">IF($G254="","",TRUNC(N254*G254,2))</f>
        <v>0</v>
      </c>
      <c r="Q254" s="20" t="e">
        <f>P254/$P$253</f>
        <v>#DIV/0!</v>
      </c>
      <c r="V254" s="101"/>
    </row>
    <row r="255" spans="1:22" x14ac:dyDescent="0.25">
      <c r="A255" s="49" t="s">
        <v>310</v>
      </c>
      <c r="B255" s="95" t="str">
        <f>IFERROR(VLOOKUP(C255,'[23]SINAPI DEZEMBRO'!$A:$F,6,FALSE),IFERROR(VLOOKUP(C255,'[23]BANCO DE DADOS'!$A$3:$F$10542,2,FALSE),""))</f>
        <v>COMPESA 2024.2</v>
      </c>
      <c r="C255" s="96" t="s">
        <v>112</v>
      </c>
      <c r="D255" s="97" t="str">
        <f>IFERROR(IF(C255="","FALTA",VLOOKUP($C255,'[23]E-FISCO'!$A$1:$B$5439,2,)),"FALTA")</f>
        <v>612622 - 7</v>
      </c>
      <c r="E255" s="9"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8">
        <f>VLOOKUP(A255,'[23]MEMÓRIA LOTE 5 AGRESTE MER'!$1:$1048576,6,FALSE)</f>
        <v>4355.08</v>
      </c>
      <c r="H255" s="99">
        <v>1</v>
      </c>
      <c r="I255" s="100">
        <f t="shared" si="102"/>
        <v>0.25509999999999999</v>
      </c>
      <c r="J255" s="6">
        <f>IFERROR(VLOOKUP(C255,'[23]SINAPI DEZEMBRO'!$A:$E,4,FALSE),IFERROR(VLOOKUP(C255,'[23]BANCO DE DADOS'!$A$3:$F$10542,5,FALSE),""))</f>
        <v>0.56999999999999995</v>
      </c>
      <c r="K255" s="7">
        <f t="shared" si="103"/>
        <v>0.71</v>
      </c>
      <c r="L255" s="100">
        <f t="shared" si="104"/>
        <v>0</v>
      </c>
      <c r="M255" s="128"/>
      <c r="N255" s="7">
        <f t="shared" si="105"/>
        <v>0</v>
      </c>
      <c r="O255" s="7">
        <f t="shared" si="106"/>
        <v>3092.1</v>
      </c>
      <c r="P255" s="7">
        <f t="shared" si="107"/>
        <v>0</v>
      </c>
      <c r="Q255" s="20" t="e">
        <f t="shared" ref="Q255:Q261" si="108">P255/$P$253</f>
        <v>#DIV/0!</v>
      </c>
      <c r="V255" s="101"/>
    </row>
    <row r="256" spans="1:22" ht="49.5" x14ac:dyDescent="0.25">
      <c r="A256" s="49" t="s">
        <v>311</v>
      </c>
      <c r="B256" s="95" t="str">
        <f>IFERROR(VLOOKUP(C256,'[23]SINAPI DEZEMBRO'!$A:$F,6,FALSE),IFERROR(VLOOKUP(C256,'[23]BANCO DE DADOS'!$A$3:$F$10542,2,FALSE),""))</f>
        <v>SINAPI DEZEMBRO 2025</v>
      </c>
      <c r="C256" s="96">
        <v>94968</v>
      </c>
      <c r="D256" s="97" t="str">
        <f>IFERROR(IF(C256="","FALTA",VLOOKUP($C256,'[23]E-FISCO'!$A$1:$B$5439,2,)),"FALTA")</f>
        <v>438843 - 7</v>
      </c>
      <c r="E256" s="9"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8">
        <f>VLOOKUP(A256,'[23]MEMÓRIA LOTE 5 AGRESTE MER'!$1:$1048576,6,FALSE)</f>
        <v>23.33</v>
      </c>
      <c r="H256" s="99">
        <v>1</v>
      </c>
      <c r="I256" s="100">
        <f t="shared" si="102"/>
        <v>0.25509999999999999</v>
      </c>
      <c r="J256" s="6">
        <f>IFERROR(VLOOKUP(C256,'[23]SINAPI DEZEMBRO'!$A:$E,4,FALSE),IFERROR(VLOOKUP(C256,'[23]BANCO DE DADOS'!$A$3:$F$10542,5,FALSE),""))</f>
        <v>438.22</v>
      </c>
      <c r="K256" s="7">
        <f t="shared" si="103"/>
        <v>550</v>
      </c>
      <c r="L256" s="100">
        <f t="shared" si="104"/>
        <v>0</v>
      </c>
      <c r="M256" s="128"/>
      <c r="N256" s="7">
        <f t="shared" si="105"/>
        <v>0</v>
      </c>
      <c r="O256" s="7">
        <f t="shared" si="106"/>
        <v>12831.5</v>
      </c>
      <c r="P256" s="7">
        <f t="shared" si="107"/>
        <v>0</v>
      </c>
      <c r="Q256" s="20" t="e">
        <f t="shared" si="108"/>
        <v>#DIV/0!</v>
      </c>
      <c r="V256" s="101"/>
    </row>
    <row r="257" spans="1:22" ht="66" x14ac:dyDescent="0.25">
      <c r="A257" s="49" t="s">
        <v>312</v>
      </c>
      <c r="B257" s="95" t="str">
        <f>IFERROR(VLOOKUP(C257,'[23]SINAPI DEZEMBRO'!$A:$F,6,FALSE),IFERROR(VLOOKUP(C257,'[23]BANCO DE DADOS'!$A$3:$F$10542,2,FALSE),""))</f>
        <v>SINAPI DEZEMBRO 2025</v>
      </c>
      <c r="C257" s="96">
        <v>90099</v>
      </c>
      <c r="D257" s="97" t="str">
        <f>IFERROR(IF(C257="","FALTA",VLOOKUP($C257,'[23]E-FISCO'!$A$1:$B$5439,2,)),"FALTA")</f>
        <v>FALTA</v>
      </c>
      <c r="E257" s="9"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8">
        <f>VLOOKUP(A257,'[23]MEMÓRIA LOTE 5 AGRESTE MER'!$1:$1048576,6,FALSE)</f>
        <v>163.31</v>
      </c>
      <c r="H257" s="99">
        <v>1</v>
      </c>
      <c r="I257" s="100">
        <f t="shared" si="102"/>
        <v>0.25509999999999999</v>
      </c>
      <c r="J257" s="6">
        <f>IFERROR(VLOOKUP(C257,'[23]SINAPI DEZEMBRO'!$A:$E,4,FALSE),IFERROR(VLOOKUP(C257,'[23]BANCO DE DADOS'!$A$3:$F$10542,5,FALSE),""))</f>
        <v>14.61</v>
      </c>
      <c r="K257" s="7">
        <f t="shared" si="103"/>
        <v>18.329999999999998</v>
      </c>
      <c r="L257" s="100">
        <f t="shared" si="104"/>
        <v>0</v>
      </c>
      <c r="M257" s="128"/>
      <c r="N257" s="7">
        <f t="shared" si="105"/>
        <v>0</v>
      </c>
      <c r="O257" s="7">
        <f t="shared" si="106"/>
        <v>2993.47</v>
      </c>
      <c r="P257" s="7">
        <f t="shared" si="107"/>
        <v>0</v>
      </c>
      <c r="Q257" s="20" t="e">
        <f t="shared" si="108"/>
        <v>#DIV/0!</v>
      </c>
      <c r="V257" s="101"/>
    </row>
    <row r="258" spans="1:22" ht="49.5" x14ac:dyDescent="0.25">
      <c r="A258" s="49" t="s">
        <v>313</v>
      </c>
      <c r="B258" s="95" t="str">
        <f>IFERROR(VLOOKUP(C258,'[23]SINAPI DEZEMBRO'!$A:$F,6,FALSE),IFERROR(VLOOKUP(C258,'[23]BANCO DE DADOS'!$A$3:$F$10542,2,FALSE),""))</f>
        <v>SINAPI DEZEMBRO 2025</v>
      </c>
      <c r="C258" s="96">
        <v>100975</v>
      </c>
      <c r="D258" s="97"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8">
        <f>VLOOKUP(A258,'[23]MEMÓRIA LOTE 5 AGRESTE MER'!$1:$1048576,6,FALSE)</f>
        <v>204.13</v>
      </c>
      <c r="H258" s="99">
        <v>1</v>
      </c>
      <c r="I258" s="100">
        <f t="shared" si="102"/>
        <v>0.25509999999999999</v>
      </c>
      <c r="J258" s="6">
        <f>IFERROR(VLOOKUP(C258,'[23]SINAPI DEZEMBRO'!$A:$E,4,FALSE),IFERROR(VLOOKUP(C258,'[23]BANCO DE DADOS'!$A$3:$F$10542,5,FALSE),""))</f>
        <v>8.4700000000000006</v>
      </c>
      <c r="K258" s="7">
        <f t="shared" si="103"/>
        <v>10.63</v>
      </c>
      <c r="L258" s="100">
        <f t="shared" si="104"/>
        <v>0</v>
      </c>
      <c r="M258" s="128"/>
      <c r="N258" s="7">
        <f t="shared" si="105"/>
        <v>0</v>
      </c>
      <c r="O258" s="7">
        <f t="shared" si="106"/>
        <v>2169.9</v>
      </c>
      <c r="P258" s="7">
        <f t="shared" si="107"/>
        <v>0</v>
      </c>
      <c r="Q258" s="20" t="e">
        <f t="shared" si="108"/>
        <v>#DIV/0!</v>
      </c>
      <c r="R258" s="20"/>
      <c r="V258" s="101"/>
    </row>
    <row r="259" spans="1:22" ht="33" x14ac:dyDescent="0.25">
      <c r="A259" s="49" t="s">
        <v>314</v>
      </c>
      <c r="B259" s="95" t="str">
        <f>IFERROR(VLOOKUP(C259,'[23]SINAPI DEZEMBRO'!$A:$F,6,FALSE),IFERROR(VLOOKUP(C259,'[23]BANCO DE DADOS'!$A$3:$F$10542,2,FALSE),""))</f>
        <v>SINAPI DEZEMBRO 2025</v>
      </c>
      <c r="C259" s="96">
        <v>95876</v>
      </c>
      <c r="D259" s="97"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8">
        <f>VLOOKUP(A259,'[23]MEMÓRIA LOTE 5 AGRESTE MER'!$1:$1048576,6,FALSE)</f>
        <v>3061.95</v>
      </c>
      <c r="H259" s="99">
        <v>1</v>
      </c>
      <c r="I259" s="100">
        <f t="shared" si="102"/>
        <v>0.25509999999999999</v>
      </c>
      <c r="J259" s="6">
        <f>IFERROR(VLOOKUP(C259,'[23]SINAPI DEZEMBRO'!$A:$E,4,FALSE),IFERROR(VLOOKUP(C259,'[23]BANCO DE DADOS'!$A$3:$F$10542,5,FALSE),""))</f>
        <v>2.16</v>
      </c>
      <c r="K259" s="7">
        <f t="shared" si="103"/>
        <v>2.71</v>
      </c>
      <c r="L259" s="100">
        <f t="shared" si="104"/>
        <v>0</v>
      </c>
      <c r="M259" s="128"/>
      <c r="N259" s="7">
        <f t="shared" si="105"/>
        <v>0</v>
      </c>
      <c r="O259" s="7">
        <f t="shared" si="106"/>
        <v>8297.8799999999992</v>
      </c>
      <c r="P259" s="7">
        <f t="shared" si="107"/>
        <v>0</v>
      </c>
      <c r="Q259" s="20" t="e">
        <f t="shared" si="108"/>
        <v>#DIV/0!</v>
      </c>
      <c r="R259" s="20"/>
      <c r="V259" s="101"/>
    </row>
    <row r="260" spans="1:22" ht="33" x14ac:dyDescent="0.25">
      <c r="A260" s="49" t="s">
        <v>315</v>
      </c>
      <c r="B260" s="95" t="str">
        <f>IFERROR(VLOOKUP(C260,'[23]SINAPI DEZEMBRO'!$A:$F,6,FALSE),IFERROR(VLOOKUP(C260,'[23]BANCO DE DADOS'!$A$3:$F$10542,2,FALSE),""))</f>
        <v>SINAPI DEZEMBRO 2025</v>
      </c>
      <c r="C260" s="96">
        <v>93679</v>
      </c>
      <c r="D260" s="97" t="str">
        <f>IFERROR(IF(C260="","FALTA",VLOOKUP($C260,'[23]E-FISCO'!$A$1:$B$5439,2,)),"FALTA")</f>
        <v>445400 - 6</v>
      </c>
      <c r="E260" s="9"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8">
        <f>VLOOKUP(A260,'[23]MEMÓRIA LOTE 5 AGRESTE MER'!$1:$1048576,6,FALSE)</f>
        <v>4355.08</v>
      </c>
      <c r="H260" s="99">
        <v>1</v>
      </c>
      <c r="I260" s="100">
        <f t="shared" si="102"/>
        <v>0.25509999999999999</v>
      </c>
      <c r="J260" s="6">
        <f>IFERROR(VLOOKUP(C260,'[23]SINAPI DEZEMBRO'!$A:$E,4,FALSE),IFERROR(VLOOKUP(C260,'[23]BANCO DE DADOS'!$A$3:$F$10542,5,FALSE),""))</f>
        <v>101.9</v>
      </c>
      <c r="K260" s="7">
        <f t="shared" si="103"/>
        <v>127.89</v>
      </c>
      <c r="L260" s="100">
        <f t="shared" si="104"/>
        <v>0</v>
      </c>
      <c r="M260" s="128"/>
      <c r="N260" s="7">
        <f t="shared" si="105"/>
        <v>0</v>
      </c>
      <c r="O260" s="7">
        <f t="shared" si="106"/>
        <v>556971.18000000005</v>
      </c>
      <c r="P260" s="7">
        <f t="shared" si="107"/>
        <v>0</v>
      </c>
      <c r="Q260" s="20" t="e">
        <f t="shared" si="108"/>
        <v>#DIV/0!</v>
      </c>
      <c r="V260" s="101"/>
    </row>
    <row r="261" spans="1:22" ht="49.5" x14ac:dyDescent="0.25">
      <c r="A261" s="49" t="s">
        <v>316</v>
      </c>
      <c r="B261" s="95" t="str">
        <f>IFERROR(VLOOKUP(C261,'[23]SINAPI DEZEMBRO'!$A:$F,6,FALSE),IFERROR(VLOOKUP(C261,'[23]BANCO DE DADOS'!$A$3:$F$10542,2,FALSE),""))</f>
        <v>SINAPI DEZEMBRO 2025</v>
      </c>
      <c r="C261" s="96">
        <v>105004</v>
      </c>
      <c r="D261" s="97" t="str">
        <f>IFERROR(IF(C261="","FALTA",VLOOKUP($C261,'[23]E-FISCO'!$A$1:$B$5439,2,)),"FALTA")</f>
        <v>FALTA</v>
      </c>
      <c r="E261" s="9"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8">
        <f>VLOOKUP(A261,'[23]MEMÓRIA LOTE 5 AGRESTE MER'!$1:$1048576,6,FALSE)</f>
        <v>671.92</v>
      </c>
      <c r="H261" s="99">
        <v>1</v>
      </c>
      <c r="I261" s="100">
        <f t="shared" si="102"/>
        <v>0.25509999999999999</v>
      </c>
      <c r="J261" s="6">
        <f>IFERROR(VLOOKUP(C261,'[23]SINAPI DEZEMBRO'!$A:$E,4,FALSE),IFERROR(VLOOKUP(C261,'[23]BANCO DE DADOS'!$A$3:$F$10542,5,FALSE),""))</f>
        <v>126.98</v>
      </c>
      <c r="K261" s="7">
        <f t="shared" si="103"/>
        <v>159.37</v>
      </c>
      <c r="L261" s="100">
        <f t="shared" si="104"/>
        <v>0</v>
      </c>
      <c r="M261" s="128"/>
      <c r="N261" s="7">
        <f t="shared" si="105"/>
        <v>0</v>
      </c>
      <c r="O261" s="7">
        <f t="shared" si="106"/>
        <v>107083.89</v>
      </c>
      <c r="P261" s="7">
        <f t="shared" si="107"/>
        <v>0</v>
      </c>
      <c r="Q261" s="20" t="e">
        <f t="shared" si="108"/>
        <v>#DIV/0!</v>
      </c>
      <c r="V261" s="101"/>
    </row>
    <row r="262" spans="1:22" x14ac:dyDescent="0.25">
      <c r="A262" s="89" t="s">
        <v>317</v>
      </c>
      <c r="B262" s="89"/>
      <c r="C262" s="90"/>
      <c r="D262" s="91"/>
      <c r="E262" s="3" t="s">
        <v>120</v>
      </c>
      <c r="F262" s="91"/>
      <c r="G262" s="92"/>
      <c r="H262" s="91"/>
      <c r="I262" s="91"/>
      <c r="J262" s="93"/>
      <c r="K262" s="91"/>
      <c r="L262" s="91"/>
      <c r="M262" s="127"/>
      <c r="N262" s="91"/>
      <c r="O262" s="94">
        <f>SUM(O263:O278)</f>
        <v>492405.94</v>
      </c>
      <c r="P262" s="94">
        <f>SUM(P263:P278)</f>
        <v>0</v>
      </c>
      <c r="V262" s="101"/>
    </row>
    <row r="263" spans="1:22" ht="33" x14ac:dyDescent="0.25">
      <c r="A263" s="49" t="s">
        <v>318</v>
      </c>
      <c r="B263" s="95" t="str">
        <f>IFERROR(VLOOKUP(C263,'[23]SINAPI DEZEMBRO'!$A:$F,6,FALSE),IFERROR(VLOOKUP(C263,'[23]BANCO DE DADOS'!$A$3:$F$10542,2,FALSE),""))</f>
        <v>SINAPI-I DEZEMBRO 2025</v>
      </c>
      <c r="C263" s="96">
        <v>7761</v>
      </c>
      <c r="D263" s="97" t="str">
        <f>IFERROR(IF(C263="","FALTA",VLOOKUP($C263,'[23]E-FISCO'!$A$1:$B$5439,2,)),"FALTA")</f>
        <v>FALTA</v>
      </c>
      <c r="E263" s="9"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8">
        <f>VLOOKUP(A263,'[23]MEMÓRIA LOTE 5 AGRESTE MER'!$1:$1048576,6,FALSE)</f>
        <v>129.61000000000001</v>
      </c>
      <c r="H263" s="99">
        <v>5</v>
      </c>
      <c r="I263" s="100">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0">
        <f t="shared" ref="L263:L278" si="111">IF($H263="","",IF($H263=1,$P$10,IF($H263=2,$P$11,IF($H263=3,$P$12,IF($H263=4,$P$13,IF($H263=5,$P$14,IF($H263=6,$P$15)))))))</f>
        <v>0</v>
      </c>
      <c r="M263" s="128"/>
      <c r="N263" s="7">
        <f t="shared" ref="N263:N278" si="112">IF($G263="","",TRUNC((M263*L263)+M263,2))</f>
        <v>0</v>
      </c>
      <c r="O263" s="7">
        <f t="shared" ref="O263:O278" si="113">IF($G263="","",TRUNC(K263*G263,2))</f>
        <v>15756.68</v>
      </c>
      <c r="P263" s="7">
        <f t="shared" ref="P263:P278" si="114">IF($G263="","",TRUNC(N263*G263,2))</f>
        <v>0</v>
      </c>
      <c r="Q263" s="20" t="e">
        <f>P263/$P$262</f>
        <v>#DIV/0!</v>
      </c>
      <c r="V263" s="101"/>
    </row>
    <row r="264" spans="1:22" ht="49.5" x14ac:dyDescent="0.25">
      <c r="A264" s="49" t="s">
        <v>319</v>
      </c>
      <c r="B264" s="95" t="str">
        <f>IFERROR(VLOOKUP(C264,'[23]SINAPI DEZEMBRO'!$A:$F,6,FALSE),IFERROR(VLOOKUP(C264,'[23]BANCO DE DADOS'!$A$3:$F$10542,2,FALSE),""))</f>
        <v>SINAPI DEZEMBRO 2025</v>
      </c>
      <c r="C264" s="96">
        <v>92809</v>
      </c>
      <c r="D264" s="97" t="str">
        <f>IFERROR(IF(C264="","FALTA",VLOOKUP($C264,'[23]E-FISCO'!$A$1:$B$5439,2,)),"FALTA")</f>
        <v>FALTA</v>
      </c>
      <c r="E264" s="9"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8">
        <f>VLOOKUP(A264,'[23]MEMÓRIA LOTE 5 AGRESTE MER'!$1:$1048576,6,FALSE)</f>
        <v>129.61000000000001</v>
      </c>
      <c r="H264" s="99">
        <v>1</v>
      </c>
      <c r="I264" s="100">
        <f t="shared" si="109"/>
        <v>0.25509999999999999</v>
      </c>
      <c r="J264" s="6">
        <f>IFERROR(VLOOKUP(C264,'[23]SINAPI DEZEMBRO'!$A:$E,4,FALSE),IFERROR(VLOOKUP(C264,'[23]BANCO DE DADOS'!$A$3:$F$10542,5,FALSE),""))</f>
        <v>32.57</v>
      </c>
      <c r="K264" s="7">
        <f t="shared" si="110"/>
        <v>40.869999999999997</v>
      </c>
      <c r="L264" s="100">
        <f t="shared" si="111"/>
        <v>0</v>
      </c>
      <c r="M264" s="128"/>
      <c r="N264" s="7">
        <f t="shared" si="112"/>
        <v>0</v>
      </c>
      <c r="O264" s="7">
        <f t="shared" si="113"/>
        <v>5297.16</v>
      </c>
      <c r="P264" s="7">
        <f t="shared" si="114"/>
        <v>0</v>
      </c>
      <c r="Q264" s="20" t="e">
        <f t="shared" ref="Q264:Q278" si="115">P264/$P$262</f>
        <v>#DIV/0!</v>
      </c>
      <c r="V264" s="101"/>
    </row>
    <row r="265" spans="1:22" ht="33" x14ac:dyDescent="0.25">
      <c r="A265" s="49" t="s">
        <v>320</v>
      </c>
      <c r="B265" s="95" t="str">
        <f>IFERROR(VLOOKUP(C265,'[23]SINAPI DEZEMBRO'!$A:$F,6,FALSE),IFERROR(VLOOKUP(C265,'[23]BANCO DE DADOS'!$A$3:$F$10542,2,FALSE),""))</f>
        <v>SINAPI-I DEZEMBRO 2025</v>
      </c>
      <c r="C265" s="96">
        <v>7762</v>
      </c>
      <c r="D265" s="97" t="str">
        <f>IFERROR(IF(C265="","FALTA",VLOOKUP($C265,'[23]E-FISCO'!$A$1:$B$5439,2,)),"FALTA")</f>
        <v>FALTA</v>
      </c>
      <c r="E265" s="9"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8">
        <f>VLOOKUP(A265,'[23]MEMÓRIA LOTE 5 AGRESTE MER'!$1:$1048576,6,FALSE)</f>
        <v>129.61000000000001</v>
      </c>
      <c r="H265" s="99">
        <v>5</v>
      </c>
      <c r="I265" s="100">
        <f t="shared" si="109"/>
        <v>0.184</v>
      </c>
      <c r="J265" s="6">
        <f>IFERROR(VLOOKUP(C265,'[23]SINAPI DEZEMBRO'!$A:$E,4,FALSE),IFERROR(VLOOKUP(C265,'[23]BANCO DE DADOS'!$A$3:$F$10542,5,FALSE),""))</f>
        <v>163.11000000000001</v>
      </c>
      <c r="K265" s="7">
        <f t="shared" si="110"/>
        <v>193.12</v>
      </c>
      <c r="L265" s="100">
        <f t="shared" si="111"/>
        <v>0</v>
      </c>
      <c r="M265" s="128"/>
      <c r="N265" s="7">
        <f t="shared" si="112"/>
        <v>0</v>
      </c>
      <c r="O265" s="7">
        <f t="shared" si="113"/>
        <v>25030.28</v>
      </c>
      <c r="P265" s="7">
        <f t="shared" si="114"/>
        <v>0</v>
      </c>
      <c r="Q265" s="20" t="e">
        <f t="shared" si="115"/>
        <v>#DIV/0!</v>
      </c>
      <c r="V265" s="101"/>
    </row>
    <row r="266" spans="1:22" ht="49.5" x14ac:dyDescent="0.25">
      <c r="A266" s="49" t="s">
        <v>321</v>
      </c>
      <c r="B266" s="95" t="str">
        <f>IFERROR(VLOOKUP(C266,'[23]SINAPI DEZEMBRO'!$A:$F,6,FALSE),IFERROR(VLOOKUP(C266,'[23]BANCO DE DADOS'!$A$3:$F$10542,2,FALSE),""))</f>
        <v>SINAPI DEZEMBRO 2025</v>
      </c>
      <c r="C266" s="96">
        <v>92811</v>
      </c>
      <c r="D266" s="97" t="str">
        <f>IFERROR(IF(C266="","FALTA",VLOOKUP($C266,'[23]E-FISCO'!$A$1:$B$5439,2,)),"FALTA")</f>
        <v>FALTA</v>
      </c>
      <c r="E266" s="9"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8">
        <f>VLOOKUP(A266,'[23]MEMÓRIA LOTE 5 AGRESTE MER'!$1:$1048576,6,FALSE)</f>
        <v>129.61000000000001</v>
      </c>
      <c r="H266" s="99">
        <v>1</v>
      </c>
      <c r="I266" s="100">
        <f t="shared" si="109"/>
        <v>0.25509999999999999</v>
      </c>
      <c r="J266" s="6">
        <f>IFERROR(VLOOKUP(C266,'[23]SINAPI DEZEMBRO'!$A:$E,4,FALSE),IFERROR(VLOOKUP(C266,'[23]BANCO DE DADOS'!$A$3:$F$10542,5,FALSE),""))</f>
        <v>51.98</v>
      </c>
      <c r="K266" s="7">
        <f t="shared" si="110"/>
        <v>65.239999999999995</v>
      </c>
      <c r="L266" s="100">
        <f t="shared" si="111"/>
        <v>0</v>
      </c>
      <c r="M266" s="128"/>
      <c r="N266" s="7">
        <f t="shared" si="112"/>
        <v>0</v>
      </c>
      <c r="O266" s="7">
        <f t="shared" si="113"/>
        <v>8455.75</v>
      </c>
      <c r="P266" s="7">
        <f t="shared" si="114"/>
        <v>0</v>
      </c>
      <c r="Q266" s="20" t="e">
        <f t="shared" si="115"/>
        <v>#DIV/0!</v>
      </c>
      <c r="V266" s="101"/>
    </row>
    <row r="267" spans="1:22" ht="33" x14ac:dyDescent="0.25">
      <c r="A267" s="49" t="s">
        <v>322</v>
      </c>
      <c r="B267" s="95" t="str">
        <f>IFERROR(VLOOKUP(C267,'[23]SINAPI DEZEMBRO'!$A:$F,6,FALSE),IFERROR(VLOOKUP(C267,'[23]BANCO DE DADOS'!$A$3:$F$10542,2,FALSE),""))</f>
        <v>SINAPI-I DEZEMBRO 2025</v>
      </c>
      <c r="C267" s="96">
        <v>12572</v>
      </c>
      <c r="D267" s="97" t="str">
        <f>IFERROR(IF(C267="","FALTA",VLOOKUP($C267,'[23]E-FISCO'!$A$1:$B$5439,2,)),"FALTA")</f>
        <v>FALTA</v>
      </c>
      <c r="E267" s="9"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8">
        <f>VLOOKUP(A267,'[23]MEMÓRIA LOTE 5 AGRESTE MER'!$1:$1048576,6,FALSE)</f>
        <v>129.61000000000001</v>
      </c>
      <c r="H267" s="99">
        <v>5</v>
      </c>
      <c r="I267" s="100">
        <f t="shared" si="109"/>
        <v>0.184</v>
      </c>
      <c r="J267" s="6">
        <f>IFERROR(VLOOKUP(C267,'[23]SINAPI DEZEMBRO'!$A:$E,4,FALSE),IFERROR(VLOOKUP(C267,'[23]BANCO DE DADOS'!$A$3:$F$10542,5,FALSE),""))</f>
        <v>513.44000000000005</v>
      </c>
      <c r="K267" s="7">
        <f t="shared" si="110"/>
        <v>607.91</v>
      </c>
      <c r="L267" s="100">
        <f t="shared" si="111"/>
        <v>0</v>
      </c>
      <c r="M267" s="128"/>
      <c r="N267" s="7">
        <f t="shared" si="112"/>
        <v>0</v>
      </c>
      <c r="O267" s="7">
        <f t="shared" si="113"/>
        <v>78791.210000000006</v>
      </c>
      <c r="P267" s="7">
        <f t="shared" si="114"/>
        <v>0</v>
      </c>
      <c r="Q267" s="20" t="e">
        <f t="shared" si="115"/>
        <v>#DIV/0!</v>
      </c>
      <c r="V267" s="101"/>
    </row>
    <row r="268" spans="1:22" ht="49.5" x14ac:dyDescent="0.25">
      <c r="A268" s="49" t="s">
        <v>323</v>
      </c>
      <c r="B268" s="95" t="str">
        <f>IFERROR(VLOOKUP(C268,'[23]SINAPI DEZEMBRO'!$A:$F,6,FALSE),IFERROR(VLOOKUP(C268,'[23]BANCO DE DADOS'!$A$3:$F$10542,2,FALSE),""))</f>
        <v>SINAPI DEZEMBRO 2025</v>
      </c>
      <c r="C268" s="96">
        <v>92815</v>
      </c>
      <c r="D268" s="97" t="str">
        <f>IFERROR(IF(C268="","FALTA",VLOOKUP($C268,'[23]E-FISCO'!$A$1:$B$5439,2,)),"FALTA")</f>
        <v>FALTA</v>
      </c>
      <c r="E268" s="9"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8">
        <f>VLOOKUP(A268,'[23]MEMÓRIA LOTE 5 AGRESTE MER'!$1:$1048576,6,FALSE)</f>
        <v>129.61000000000001</v>
      </c>
      <c r="H268" s="99">
        <v>1</v>
      </c>
      <c r="I268" s="100">
        <f t="shared" si="109"/>
        <v>0.25509999999999999</v>
      </c>
      <c r="J268" s="6">
        <f>IFERROR(VLOOKUP(C268,'[23]SINAPI DEZEMBRO'!$A:$E,4,FALSE),IFERROR(VLOOKUP(C268,'[23]BANCO DE DADOS'!$A$3:$F$10542,5,FALSE),""))</f>
        <v>94.15</v>
      </c>
      <c r="K268" s="7">
        <f t="shared" si="110"/>
        <v>118.16</v>
      </c>
      <c r="L268" s="100">
        <f t="shared" si="111"/>
        <v>0</v>
      </c>
      <c r="M268" s="128"/>
      <c r="N268" s="7">
        <f t="shared" si="112"/>
        <v>0</v>
      </c>
      <c r="O268" s="7">
        <f t="shared" si="113"/>
        <v>15314.71</v>
      </c>
      <c r="P268" s="7">
        <f t="shared" si="114"/>
        <v>0</v>
      </c>
      <c r="Q268" s="20" t="e">
        <f t="shared" si="115"/>
        <v>#DIV/0!</v>
      </c>
      <c r="V268" s="101"/>
    </row>
    <row r="269" spans="1:22" ht="66" x14ac:dyDescent="0.25">
      <c r="A269" s="49" t="s">
        <v>324</v>
      </c>
      <c r="B269" s="95" t="str">
        <f>IFERROR(VLOOKUP(C269,'[23]SINAPI DEZEMBRO'!$A:$F,6,FALSE),IFERROR(VLOOKUP(C269,'[23]BANCO DE DADOS'!$A$3:$F$10542,2,FALSE),""))</f>
        <v>SINAPI DEZEMBRO 2025</v>
      </c>
      <c r="C269" s="96">
        <v>102329</v>
      </c>
      <c r="D269" s="97" t="str">
        <f>IFERROR(IF(C269="","FALTA",VLOOKUP($C269,'[23]E-FISCO'!$A$1:$B$5439,2,)),"FALTA")</f>
        <v>FALTA</v>
      </c>
      <c r="E269" s="9"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8">
        <f>VLOOKUP(A269,'[23]MEMÓRIA LOTE 5 AGRESTE MER'!$1:$1048576,6,FALSE)</f>
        <v>349.93</v>
      </c>
      <c r="H269" s="99">
        <v>1</v>
      </c>
      <c r="I269" s="100">
        <f t="shared" si="109"/>
        <v>0.25509999999999999</v>
      </c>
      <c r="J269" s="6">
        <f>IFERROR(VLOOKUP(C269,'[23]SINAPI DEZEMBRO'!$A:$E,4,FALSE),IFERROR(VLOOKUP(C269,'[23]BANCO DE DADOS'!$A$3:$F$10542,5,FALSE),""))</f>
        <v>8.92</v>
      </c>
      <c r="K269" s="7">
        <f t="shared" si="110"/>
        <v>11.19</v>
      </c>
      <c r="L269" s="100">
        <f t="shared" si="111"/>
        <v>0</v>
      </c>
      <c r="M269" s="128"/>
      <c r="N269" s="7">
        <f t="shared" si="112"/>
        <v>0</v>
      </c>
      <c r="O269" s="7">
        <f t="shared" si="113"/>
        <v>3915.71</v>
      </c>
      <c r="P269" s="7">
        <f t="shared" si="114"/>
        <v>0</v>
      </c>
      <c r="Q269" s="20" t="e">
        <f t="shared" si="115"/>
        <v>#DIV/0!</v>
      </c>
      <c r="V269" s="101"/>
    </row>
    <row r="270" spans="1:22" x14ac:dyDescent="0.25">
      <c r="A270" s="49" t="s">
        <v>325</v>
      </c>
      <c r="B270" s="95" t="str">
        <f>IFERROR(VLOOKUP(C270,'[23]SINAPI DEZEMBRO'!$A:$F,6,FALSE),IFERROR(VLOOKUP(C270,'[23]BANCO DE DADOS'!$A$3:$F$10542,2,FALSE),""))</f>
        <v>SINAPI DEZEMBRO 2025</v>
      </c>
      <c r="C270" s="96">
        <v>94342</v>
      </c>
      <c r="D270" s="97" t="str">
        <f>IFERROR(IF(C270="","FALTA",VLOOKUP($C270,'[23]E-FISCO'!$A$1:$B$5439,2,)),"FALTA")</f>
        <v>431162 - 0</v>
      </c>
      <c r="E270" s="9"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8">
        <f>VLOOKUP(A270,'[23]MEMÓRIA LOTE 5 AGRESTE MER'!$1:$1048576,6,FALSE)</f>
        <v>194.41</v>
      </c>
      <c r="H270" s="99">
        <v>1</v>
      </c>
      <c r="I270" s="100">
        <f t="shared" si="109"/>
        <v>0.25509999999999999</v>
      </c>
      <c r="J270" s="6">
        <f>IFERROR(VLOOKUP(C270,'[23]SINAPI DEZEMBRO'!$A:$E,4,FALSE),IFERROR(VLOOKUP(C270,'[23]BANCO DE DADOS'!$A$3:$F$10542,5,FALSE),""))</f>
        <v>126.29</v>
      </c>
      <c r="K270" s="7">
        <f t="shared" si="110"/>
        <v>158.5</v>
      </c>
      <c r="L270" s="100">
        <f t="shared" si="111"/>
        <v>0</v>
      </c>
      <c r="M270" s="128"/>
      <c r="N270" s="7">
        <f t="shared" si="112"/>
        <v>0</v>
      </c>
      <c r="O270" s="7">
        <f t="shared" si="113"/>
        <v>30813.98</v>
      </c>
      <c r="P270" s="7">
        <f t="shared" si="114"/>
        <v>0</v>
      </c>
      <c r="Q270" s="20" t="e">
        <f t="shared" si="115"/>
        <v>#DIV/0!</v>
      </c>
      <c r="V270" s="101"/>
    </row>
    <row r="271" spans="1:22" ht="49.5" x14ac:dyDescent="0.25">
      <c r="A271" s="49" t="s">
        <v>326</v>
      </c>
      <c r="B271" s="95" t="str">
        <f>IFERROR(VLOOKUP(C271,'[23]SINAPI DEZEMBRO'!$A:$F,6,FALSE),IFERROR(VLOOKUP(C271,'[23]BANCO DE DADOS'!$A$3:$F$10542,2,FALSE),""))</f>
        <v>SINAPI DEZEMBRO 2025</v>
      </c>
      <c r="C271" s="96">
        <v>100975</v>
      </c>
      <c r="D271" s="97"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8">
        <f>VLOOKUP(A271,'[23]MEMÓRIA LOTE 5 AGRESTE MER'!$1:$1048576,6,FALSE)</f>
        <v>437.41</v>
      </c>
      <c r="H271" s="99">
        <v>1</v>
      </c>
      <c r="I271" s="100">
        <f t="shared" si="109"/>
        <v>0.25509999999999999</v>
      </c>
      <c r="J271" s="6">
        <f>IFERROR(VLOOKUP(C271,'[23]SINAPI DEZEMBRO'!$A:$E,4,FALSE),IFERROR(VLOOKUP(C271,'[23]BANCO DE DADOS'!$A$3:$F$10542,5,FALSE),""))</f>
        <v>8.4700000000000006</v>
      </c>
      <c r="K271" s="7">
        <f t="shared" si="110"/>
        <v>10.63</v>
      </c>
      <c r="L271" s="100">
        <f t="shared" si="111"/>
        <v>0</v>
      </c>
      <c r="M271" s="128"/>
      <c r="N271" s="7">
        <f t="shared" si="112"/>
        <v>0</v>
      </c>
      <c r="O271" s="7">
        <f t="shared" si="113"/>
        <v>4649.66</v>
      </c>
      <c r="P271" s="7">
        <f t="shared" si="114"/>
        <v>0</v>
      </c>
      <c r="Q271" s="20" t="e">
        <f t="shared" si="115"/>
        <v>#DIV/0!</v>
      </c>
      <c r="V271" s="101"/>
    </row>
    <row r="272" spans="1:22" ht="33" x14ac:dyDescent="0.25">
      <c r="A272" s="49" t="s">
        <v>327</v>
      </c>
      <c r="B272" s="95" t="str">
        <f>IFERROR(VLOOKUP(C272,'[23]SINAPI DEZEMBRO'!$A:$F,6,FALSE),IFERROR(VLOOKUP(C272,'[23]BANCO DE DADOS'!$A$3:$F$10542,2,FALSE),""))</f>
        <v>SINAPI DEZEMBRO 2025</v>
      </c>
      <c r="C272" s="96">
        <v>95876</v>
      </c>
      <c r="D272" s="97"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8">
        <f>VLOOKUP(A272,'[23]MEMÓRIA LOTE 5 AGRESTE MER'!$1:$1048576,6,FALSE)</f>
        <v>6561.15</v>
      </c>
      <c r="H272" s="99">
        <v>1</v>
      </c>
      <c r="I272" s="100">
        <f t="shared" si="109"/>
        <v>0.25509999999999999</v>
      </c>
      <c r="J272" s="6">
        <f>IFERROR(VLOOKUP(C272,'[23]SINAPI DEZEMBRO'!$A:$E,4,FALSE),IFERROR(VLOOKUP(C272,'[23]BANCO DE DADOS'!$A$3:$F$10542,5,FALSE),""))</f>
        <v>2.16</v>
      </c>
      <c r="K272" s="7">
        <f t="shared" si="110"/>
        <v>2.71</v>
      </c>
      <c r="L272" s="100">
        <f t="shared" si="111"/>
        <v>0</v>
      </c>
      <c r="M272" s="128"/>
      <c r="N272" s="7">
        <f t="shared" si="112"/>
        <v>0</v>
      </c>
      <c r="O272" s="7">
        <f t="shared" si="113"/>
        <v>17780.71</v>
      </c>
      <c r="P272" s="7">
        <f t="shared" si="114"/>
        <v>0</v>
      </c>
      <c r="Q272" s="20" t="e">
        <f t="shared" si="115"/>
        <v>#DIV/0!</v>
      </c>
      <c r="V272" s="101"/>
    </row>
    <row r="273" spans="1:22" ht="49.5" x14ac:dyDescent="0.25">
      <c r="A273" s="49" t="s">
        <v>328</v>
      </c>
      <c r="B273" s="95" t="str">
        <f>IFERROR(VLOOKUP(C273,'[23]SINAPI DEZEMBRO'!$A:$F,6,FALSE),IFERROR(VLOOKUP(C273,'[23]BANCO DE DADOS'!$A$3:$F$10542,2,FALSE),""))</f>
        <v>SINAPI DEZEMBRO 2025</v>
      </c>
      <c r="C273" s="96">
        <v>97951</v>
      </c>
      <c r="D273" s="97" t="str">
        <f>IFERROR(IF(C273="","FALTA",VLOOKUP($C273,'[23]E-FISCO'!$A$1:$B$5439,2,)),"FALTA")</f>
        <v>FALTA</v>
      </c>
      <c r="E273" s="9"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8">
        <f>VLOOKUP(A273,'[23]MEMÓRIA LOTE 5 AGRESTE MER'!$1:$1048576,6,FALSE)</f>
        <v>26</v>
      </c>
      <c r="H273" s="99">
        <v>1</v>
      </c>
      <c r="I273" s="100">
        <f t="shared" si="109"/>
        <v>0.25509999999999999</v>
      </c>
      <c r="J273" s="6">
        <f>IFERROR(VLOOKUP(C273,'[23]SINAPI DEZEMBRO'!$A:$E,4,FALSE),IFERROR(VLOOKUP(C273,'[23]BANCO DE DADOS'!$A$3:$F$10542,5,FALSE),""))</f>
        <v>2721.37</v>
      </c>
      <c r="K273" s="7">
        <f t="shared" si="110"/>
        <v>3415.59</v>
      </c>
      <c r="L273" s="100">
        <f t="shared" si="111"/>
        <v>0</v>
      </c>
      <c r="M273" s="128"/>
      <c r="N273" s="7">
        <f t="shared" si="112"/>
        <v>0</v>
      </c>
      <c r="O273" s="7">
        <f t="shared" si="113"/>
        <v>88805.34</v>
      </c>
      <c r="P273" s="7">
        <f t="shared" si="114"/>
        <v>0</v>
      </c>
      <c r="Q273" s="20" t="e">
        <f t="shared" si="115"/>
        <v>#DIV/0!</v>
      </c>
      <c r="V273" s="101"/>
    </row>
    <row r="274" spans="1:22" ht="33" x14ac:dyDescent="0.25">
      <c r="A274" s="49" t="s">
        <v>329</v>
      </c>
      <c r="B274" s="95" t="str">
        <f>IFERROR(VLOOKUP(C274,'[23]SINAPI DEZEMBRO'!$A:$F,6,FALSE),IFERROR(VLOOKUP(C274,'[23]BANCO DE DADOS'!$A$3:$F$10542,2,FALSE),""))</f>
        <v>SICRO OUTUBRO / 2025</v>
      </c>
      <c r="C274" s="96">
        <v>804121</v>
      </c>
      <c r="D274" s="97" t="str">
        <f>IFERROR(IF(C274="","FALTA",VLOOKUP($C274,'[23]E-FISCO'!$A$1:$B$5439,2,)),"FALTA")</f>
        <v>589545 - 6</v>
      </c>
      <c r="E274" s="9"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8">
        <f>VLOOKUP(A274,'[23]MEMÓRIA LOTE 5 AGRESTE MER'!$1:$1048576,6,FALSE)</f>
        <v>26</v>
      </c>
      <c r="H274" s="99">
        <v>1</v>
      </c>
      <c r="I274" s="100">
        <f t="shared" si="109"/>
        <v>0.25509999999999999</v>
      </c>
      <c r="J274" s="6">
        <f>IFERROR(VLOOKUP(C274,'[23]SINAPI DEZEMBRO'!$A:$E,4,FALSE),IFERROR(VLOOKUP(C274,'[23]BANCO DE DADOS'!$A$3:$F$10542,5,FALSE),""))</f>
        <v>1918.52</v>
      </c>
      <c r="K274" s="7">
        <f t="shared" si="110"/>
        <v>2407.9299999999998</v>
      </c>
      <c r="L274" s="100">
        <f t="shared" si="111"/>
        <v>0</v>
      </c>
      <c r="M274" s="128"/>
      <c r="N274" s="7">
        <f t="shared" si="112"/>
        <v>0</v>
      </c>
      <c r="O274" s="7">
        <f t="shared" si="113"/>
        <v>62606.18</v>
      </c>
      <c r="P274" s="7">
        <f t="shared" si="114"/>
        <v>0</v>
      </c>
      <c r="Q274" s="20" t="e">
        <f t="shared" si="115"/>
        <v>#DIV/0!</v>
      </c>
      <c r="V274" s="101"/>
    </row>
    <row r="275" spans="1:22" ht="33" x14ac:dyDescent="0.25">
      <c r="A275" s="49" t="s">
        <v>330</v>
      </c>
      <c r="B275" s="95" t="str">
        <f>IFERROR(VLOOKUP(C275,'[23]SINAPI DEZEMBRO'!$A:$F,6,FALSE),IFERROR(VLOOKUP(C275,'[23]BANCO DE DADOS'!$A$3:$F$10542,2,FALSE),""))</f>
        <v>ORSE NOVEMBRO / 2025</v>
      </c>
      <c r="C275" s="96">
        <v>10224</v>
      </c>
      <c r="D275" s="97"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8">
        <f>VLOOKUP(A275,'[23]MEMÓRIA LOTE 5 AGRESTE MER'!$1:$1048576,6,FALSE)</f>
        <v>129.61000000000001</v>
      </c>
      <c r="H275" s="99">
        <v>1</v>
      </c>
      <c r="I275" s="100">
        <f t="shared" si="109"/>
        <v>0.25509999999999999</v>
      </c>
      <c r="J275" s="6">
        <f>IFERROR(VLOOKUP(C275,'[23]SINAPI DEZEMBRO'!$A:$E,4,FALSE),IFERROR(VLOOKUP(C275,'[23]BANCO DE DADOS'!$A$3:$F$10542,5,FALSE),""))</f>
        <v>518.71</v>
      </c>
      <c r="K275" s="7">
        <f t="shared" si="110"/>
        <v>651.03</v>
      </c>
      <c r="L275" s="100">
        <f t="shared" si="111"/>
        <v>0</v>
      </c>
      <c r="M275" s="128"/>
      <c r="N275" s="7">
        <f t="shared" si="112"/>
        <v>0</v>
      </c>
      <c r="O275" s="7">
        <f t="shared" si="113"/>
        <v>84379.99</v>
      </c>
      <c r="P275" s="7">
        <f t="shared" si="114"/>
        <v>0</v>
      </c>
      <c r="Q275" s="20" t="e">
        <f t="shared" si="115"/>
        <v>#DIV/0!</v>
      </c>
      <c r="V275" s="101"/>
    </row>
    <row r="276" spans="1:22" ht="33" x14ac:dyDescent="0.25">
      <c r="A276" s="49" t="s">
        <v>331</v>
      </c>
      <c r="B276" s="95" t="str">
        <f>IFERROR(VLOOKUP(C276,'[23]SINAPI DEZEMBRO'!$A:$F,6,FALSE),IFERROR(VLOOKUP(C276,'[23]BANCO DE DADOS'!$A$3:$F$10542,2,FALSE),""))</f>
        <v>SINAPI DEZEMBRO 2025</v>
      </c>
      <c r="C276" s="96">
        <v>89512</v>
      </c>
      <c r="D276" s="97" t="str">
        <f>IFERROR(IF(C276="","FALTA",VLOOKUP($C276,'[23]E-FISCO'!$A$1:$B$5439,2,)),"FALTA")</f>
        <v>FALTA</v>
      </c>
      <c r="E276" s="9"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8">
        <f>VLOOKUP(A276,'[23]MEMÓRIA LOTE 5 AGRESTE MER'!$1:$1048576,6,FALSE)</f>
        <v>259.23</v>
      </c>
      <c r="H276" s="99">
        <v>1</v>
      </c>
      <c r="I276" s="100">
        <f t="shared" si="109"/>
        <v>0.25509999999999999</v>
      </c>
      <c r="J276" s="6">
        <f>IFERROR(VLOOKUP(C276,'[23]SINAPI DEZEMBRO'!$A:$E,4,FALSE),IFERROR(VLOOKUP(C276,'[23]BANCO DE DADOS'!$A$3:$F$10542,5,FALSE),""))</f>
        <v>44.07</v>
      </c>
      <c r="K276" s="7">
        <f t="shared" si="110"/>
        <v>55.31</v>
      </c>
      <c r="L276" s="100">
        <f t="shared" si="111"/>
        <v>0</v>
      </c>
      <c r="M276" s="128"/>
      <c r="N276" s="7">
        <f t="shared" si="112"/>
        <v>0</v>
      </c>
      <c r="O276" s="7">
        <f t="shared" si="113"/>
        <v>14338.01</v>
      </c>
      <c r="P276" s="7">
        <f t="shared" si="114"/>
        <v>0</v>
      </c>
      <c r="Q276" s="20" t="e">
        <f t="shared" si="115"/>
        <v>#DIV/0!</v>
      </c>
      <c r="V276" s="101"/>
    </row>
    <row r="277" spans="1:22" ht="33" x14ac:dyDescent="0.25">
      <c r="A277" s="49" t="s">
        <v>332</v>
      </c>
      <c r="B277" s="95" t="str">
        <f>IFERROR(VLOOKUP(C277,'[23]SINAPI DEZEMBRO'!$A:$F,6,FALSE),IFERROR(VLOOKUP(C277,'[23]BANCO DE DADOS'!$A$3:$F$10542,2,FALSE),""))</f>
        <v>SINAPI DEZEMBRO 2025</v>
      </c>
      <c r="C277" s="96">
        <v>104166</v>
      </c>
      <c r="D277" s="97" t="str">
        <f>IFERROR(IF(C277="","FALTA",VLOOKUP($C277,'[23]E-FISCO'!$A$1:$B$5439,2,)),"FALTA")</f>
        <v>FALTA</v>
      </c>
      <c r="E277" s="9"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8">
        <f>VLOOKUP(A277,'[23]MEMÓRIA LOTE 5 AGRESTE MER'!$1:$1048576,6,FALSE)</f>
        <v>155.53</v>
      </c>
      <c r="H277" s="99">
        <v>1</v>
      </c>
      <c r="I277" s="100">
        <f t="shared" si="109"/>
        <v>0.25509999999999999</v>
      </c>
      <c r="J277" s="6">
        <f>IFERROR(VLOOKUP(C277,'[23]SINAPI DEZEMBRO'!$A:$E,4,FALSE),IFERROR(VLOOKUP(C277,'[23]BANCO DE DADOS'!$A$3:$F$10542,5,FALSE),""))</f>
        <v>63.63</v>
      </c>
      <c r="K277" s="7">
        <f t="shared" si="110"/>
        <v>79.86</v>
      </c>
      <c r="L277" s="100">
        <f t="shared" si="111"/>
        <v>0</v>
      </c>
      <c r="M277" s="128"/>
      <c r="N277" s="7">
        <f t="shared" si="112"/>
        <v>0</v>
      </c>
      <c r="O277" s="7">
        <f t="shared" si="113"/>
        <v>12420.62</v>
      </c>
      <c r="P277" s="7">
        <f t="shared" si="114"/>
        <v>0</v>
      </c>
      <c r="Q277" s="20" t="e">
        <f t="shared" si="115"/>
        <v>#DIV/0!</v>
      </c>
      <c r="V277" s="101"/>
    </row>
    <row r="278" spans="1:22" ht="49.5" x14ac:dyDescent="0.25">
      <c r="A278" s="49" t="s">
        <v>333</v>
      </c>
      <c r="B278" s="95" t="str">
        <f>IFERROR(VLOOKUP(C278,'[23]SINAPI DEZEMBRO'!$A:$F,6,FALSE),IFERROR(VLOOKUP(C278,'[23]BANCO DE DADOS'!$A$3:$F$10542,2,FALSE),""))</f>
        <v>SINAPI DEZEMBRO 2025</v>
      </c>
      <c r="C278" s="96">
        <v>99251</v>
      </c>
      <c r="D278" s="97"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8">
        <f>VLOOKUP(A278,'[23]MEMÓRIA LOTE 5 AGRESTE MER'!$1:$1048576,6,FALSE)</f>
        <v>69</v>
      </c>
      <c r="H278" s="99">
        <v>1</v>
      </c>
      <c r="I278" s="100">
        <f t="shared" si="109"/>
        <v>0.25509999999999999</v>
      </c>
      <c r="J278" s="6">
        <f>IFERROR(VLOOKUP(C278,'[23]SINAPI DEZEMBRO'!$A:$E,4,FALSE),IFERROR(VLOOKUP(C278,'[23]BANCO DE DADOS'!$A$3:$F$10542,5,FALSE),""))</f>
        <v>277.70999999999998</v>
      </c>
      <c r="K278" s="7">
        <f t="shared" si="110"/>
        <v>348.55</v>
      </c>
      <c r="L278" s="100">
        <f t="shared" si="111"/>
        <v>0</v>
      </c>
      <c r="M278" s="128"/>
      <c r="N278" s="7">
        <f t="shared" si="112"/>
        <v>0</v>
      </c>
      <c r="O278" s="7">
        <f t="shared" si="113"/>
        <v>24049.95</v>
      </c>
      <c r="P278" s="7">
        <f t="shared" si="114"/>
        <v>0</v>
      </c>
      <c r="Q278" s="20" t="e">
        <f t="shared" si="115"/>
        <v>#DIV/0!</v>
      </c>
      <c r="V278" s="101"/>
    </row>
    <row r="279" spans="1:22" ht="17.25" customHeight="1" x14ac:dyDescent="0.25">
      <c r="A279" s="89" t="s">
        <v>334</v>
      </c>
      <c r="B279" s="89"/>
      <c r="C279" s="90"/>
      <c r="D279" s="91"/>
      <c r="E279" s="3" t="s">
        <v>144</v>
      </c>
      <c r="F279" s="91"/>
      <c r="G279" s="92"/>
      <c r="H279" s="91"/>
      <c r="I279" s="91"/>
      <c r="J279" s="93"/>
      <c r="K279" s="91"/>
      <c r="L279" s="91"/>
      <c r="M279" s="127"/>
      <c r="N279" s="91"/>
      <c r="O279" s="94">
        <f>SUM(O280:O288)</f>
        <v>139519.03</v>
      </c>
      <c r="P279" s="94">
        <f>SUM(P280:P288)</f>
        <v>0</v>
      </c>
      <c r="V279" s="101"/>
    </row>
    <row r="280" spans="1:22" ht="33" x14ac:dyDescent="0.25">
      <c r="A280" s="49" t="s">
        <v>335</v>
      </c>
      <c r="B280" s="95" t="str">
        <f>IFERROR(VLOOKUP(C280,'[23]SINAPI DEZEMBRO'!$A:$F,6,FALSE),IFERROR(VLOOKUP(C280,'[23]BANCO DE DADOS'!$A$3:$F$10542,2,FALSE),""))</f>
        <v>SICRO OUTUBRO / 2025</v>
      </c>
      <c r="C280" s="96">
        <v>5213444</v>
      </c>
      <c r="D280" s="97" t="str">
        <f>IFERROR(IF(C280="","FALTA",VLOOKUP($C280,'[23]E-FISCO'!$A$1:$B$5439,2,)),"FALTA")</f>
        <v>556854 - 4</v>
      </c>
      <c r="E280" s="9"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8">
        <f>VLOOKUP(A280,'[23]MEMÓRIA LOTE 5 AGRESTE MER'!$1:$1048576,6,FALSE)</f>
        <v>45</v>
      </c>
      <c r="H280" s="99">
        <v>1</v>
      </c>
      <c r="I280" s="100">
        <f t="shared" ref="I280:I288" si="116">IF($H280="","",IF($H280=1,$O$10,IF($H280=2,$O$11,IF($H280=3,$O$12,IF($H280=4,$O$13,IF($H280=5,$O$14,IF($H280=6,$O$15)))))))</f>
        <v>0.25509999999999999</v>
      </c>
      <c r="J280" s="6">
        <f>IFERROR(VLOOKUP(C280,'[23]SINAPI DEZEMBRO'!$A:$E,4,FALSE),IFERROR(VLOOKUP(C280,'[23]BANCO DE DADOS'!$A$3:$F$10542,5,FALSE),""))</f>
        <v>290.60000000000002</v>
      </c>
      <c r="K280" s="7">
        <f t="shared" ref="K280:K288" si="117">IF($G280="","",TRUNC((J280*I280)+J280,2))</f>
        <v>364.73</v>
      </c>
      <c r="L280" s="100">
        <f t="shared" ref="L280:L288" si="118">IF($H280="","",IF($H280=1,$P$10,IF($H280=2,$P$11,IF($H280=3,$P$12,IF($H280=4,$P$13,IF($H280=5,$P$14,IF($H280=6,$P$15)))))))</f>
        <v>0</v>
      </c>
      <c r="M280" s="128"/>
      <c r="N280" s="7">
        <f t="shared" ref="N280:N288" si="119">IF($G280="","",TRUNC((M280*L280)+M280,2))</f>
        <v>0</v>
      </c>
      <c r="O280" s="7">
        <f t="shared" ref="O280:O288" si="120">IF($G280="","",TRUNC(K280*G280,2))</f>
        <v>16412.849999999999</v>
      </c>
      <c r="P280" s="7">
        <f t="shared" ref="P280:P288" si="121">IF($G280="","",TRUNC(N280*G280,2))</f>
        <v>0</v>
      </c>
      <c r="Q280" s="20" t="e">
        <f>P280/$P$279</f>
        <v>#DIV/0!</v>
      </c>
      <c r="V280" s="101"/>
    </row>
    <row r="281" spans="1:22" ht="33" x14ac:dyDescent="0.25">
      <c r="A281" s="49" t="s">
        <v>336</v>
      </c>
      <c r="B281" s="95" t="str">
        <f>IFERROR(VLOOKUP(C281,'[23]SINAPI DEZEMBRO'!$A:$F,6,FALSE),IFERROR(VLOOKUP(C281,'[23]BANCO DE DADOS'!$A$3:$F$10542,2,FALSE),""))</f>
        <v>SICRO OUTUBRO / 2025</v>
      </c>
      <c r="C281" s="96">
        <v>5213855</v>
      </c>
      <c r="D281" s="97" t="str">
        <f>IFERROR(IF(C281="","FALTA",VLOOKUP($C281,'[23]E-FISCO'!$A$1:$B$5439,2,)),"FALTA")</f>
        <v>563840 - 2</v>
      </c>
      <c r="E281" s="9"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8">
        <f>VLOOKUP(A281,'[23]MEMÓRIA LOTE 5 AGRESTE MER'!$1:$1048576,6,FALSE)</f>
        <v>45</v>
      </c>
      <c r="H281" s="99">
        <v>1</v>
      </c>
      <c r="I281" s="100">
        <f t="shared" si="116"/>
        <v>0.25509999999999999</v>
      </c>
      <c r="J281" s="6">
        <f>IFERROR(VLOOKUP(C281,'[23]SINAPI DEZEMBRO'!$A:$E,4,FALSE),IFERROR(VLOOKUP(C281,'[23]BANCO DE DADOS'!$A$3:$F$10542,5,FALSE),""))</f>
        <v>435.57</v>
      </c>
      <c r="K281" s="7">
        <f t="shared" si="117"/>
        <v>546.67999999999995</v>
      </c>
      <c r="L281" s="100">
        <f t="shared" si="118"/>
        <v>0</v>
      </c>
      <c r="M281" s="128"/>
      <c r="N281" s="7">
        <f t="shared" si="119"/>
        <v>0</v>
      </c>
      <c r="O281" s="7">
        <f t="shared" si="120"/>
        <v>24600.6</v>
      </c>
      <c r="P281" s="7">
        <f t="shared" si="121"/>
        <v>0</v>
      </c>
      <c r="Q281" s="20" t="e">
        <f t="shared" ref="Q281:Q288" si="122">P281/$P$279</f>
        <v>#DIV/0!</v>
      </c>
      <c r="V281" s="101"/>
    </row>
    <row r="282" spans="1:22" ht="33" x14ac:dyDescent="0.25">
      <c r="A282" s="49" t="s">
        <v>337</v>
      </c>
      <c r="B282" s="95" t="str">
        <f>IFERROR(VLOOKUP(C282,'[23]SINAPI DEZEMBRO'!$A:$F,6,FALSE),IFERROR(VLOOKUP(C282,'[23]BANCO DE DADOS'!$A$3:$F$10542,2,FALSE),""))</f>
        <v>SICRO OUTUBRO / 2025</v>
      </c>
      <c r="C282" s="96">
        <v>5213464</v>
      </c>
      <c r="D282" s="97" t="str">
        <f>IFERROR(IF(C282="","FALTA",VLOOKUP($C282,'[23]E-FISCO'!$A$1:$B$5439,2,)),"FALTA")</f>
        <v>556853 - 6</v>
      </c>
      <c r="E282" s="9"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8">
        <f>VLOOKUP(A282,'[23]MEMÓRIA LOTE 5 AGRESTE MER'!$1:$1048576,6,FALSE)</f>
        <v>18</v>
      </c>
      <c r="H282" s="99">
        <v>1</v>
      </c>
      <c r="I282" s="100">
        <f t="shared" si="116"/>
        <v>0.25509999999999999</v>
      </c>
      <c r="J282" s="6">
        <f>IFERROR(VLOOKUP(C282,'[23]SINAPI DEZEMBRO'!$A:$E,4,FALSE),IFERROR(VLOOKUP(C282,'[23]BANCO DE DADOS'!$A$3:$F$10542,5,FALSE),""))</f>
        <v>290.57</v>
      </c>
      <c r="K282" s="7">
        <f t="shared" si="117"/>
        <v>364.69</v>
      </c>
      <c r="L282" s="100">
        <f t="shared" si="118"/>
        <v>0</v>
      </c>
      <c r="M282" s="128"/>
      <c r="N282" s="7">
        <f t="shared" si="119"/>
        <v>0</v>
      </c>
      <c r="O282" s="7">
        <f t="shared" si="120"/>
        <v>6564.42</v>
      </c>
      <c r="P282" s="7">
        <f t="shared" si="121"/>
        <v>0</v>
      </c>
      <c r="Q282" s="20" t="e">
        <f t="shared" si="122"/>
        <v>#DIV/0!</v>
      </c>
      <c r="V282" s="101"/>
    </row>
    <row r="283" spans="1:22" ht="49.5" x14ac:dyDescent="0.25">
      <c r="A283" s="49" t="s">
        <v>338</v>
      </c>
      <c r="B283" s="95" t="str">
        <f>IFERROR(VLOOKUP(C283,'[23]SINAPI DEZEMBRO'!$A:$F,6,FALSE),IFERROR(VLOOKUP(C283,'[23]BANCO DE DADOS'!$A$3:$F$10542,2,FALSE),""))</f>
        <v>SICRO OUTUBRO / 2025</v>
      </c>
      <c r="C283" s="96">
        <v>5213863</v>
      </c>
      <c r="D283" s="97" t="str">
        <f>IFERROR(IF(C283="","FALTA",VLOOKUP($C283,'[23]E-FISCO'!$A$1:$B$5439,2,)),"FALTA")</f>
        <v>563839 - 9</v>
      </c>
      <c r="E283" s="9"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8">
        <f>VLOOKUP(A283,'[23]MEMÓRIA LOTE 5 AGRESTE MER'!$1:$1048576,6,FALSE)</f>
        <v>63</v>
      </c>
      <c r="H283" s="99">
        <v>1</v>
      </c>
      <c r="I283" s="100">
        <f t="shared" si="116"/>
        <v>0.25509999999999999</v>
      </c>
      <c r="J283" s="6">
        <f>IFERROR(VLOOKUP(C283,'[23]SINAPI DEZEMBRO'!$A:$E,4,FALSE),IFERROR(VLOOKUP(C283,'[23]BANCO DE DADOS'!$A$3:$F$10542,5,FALSE),""))</f>
        <v>484.52</v>
      </c>
      <c r="K283" s="7">
        <f t="shared" si="117"/>
        <v>608.12</v>
      </c>
      <c r="L283" s="100">
        <f t="shared" si="118"/>
        <v>0</v>
      </c>
      <c r="M283" s="128"/>
      <c r="N283" s="7">
        <f t="shared" si="119"/>
        <v>0</v>
      </c>
      <c r="O283" s="7">
        <f t="shared" si="120"/>
        <v>38311.56</v>
      </c>
      <c r="P283" s="7">
        <f t="shared" si="121"/>
        <v>0</v>
      </c>
      <c r="Q283" s="20" t="e">
        <f t="shared" si="122"/>
        <v>#DIV/0!</v>
      </c>
      <c r="V283" s="101"/>
    </row>
    <row r="284" spans="1:22" ht="33" x14ac:dyDescent="0.25">
      <c r="A284" s="49" t="s">
        <v>339</v>
      </c>
      <c r="B284" s="95" t="str">
        <f>IFERROR(VLOOKUP(C284,'[23]SINAPI DEZEMBRO'!$A:$F,6,FALSE),IFERROR(VLOOKUP(C284,'[23]BANCO DE DADOS'!$A$3:$F$10542,2,FALSE),""))</f>
        <v>SICRO OUTUBRO / 2025</v>
      </c>
      <c r="C284" s="96">
        <v>5213440</v>
      </c>
      <c r="D284" s="97" t="str">
        <f>IFERROR(IF(C284="","FALTA",VLOOKUP($C284,'[23]E-FISCO'!$A$1:$B$5439,2,)),"FALTA")</f>
        <v>509149 - 7</v>
      </c>
      <c r="E284" s="9"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8">
        <f>VLOOKUP(A284,'[23]MEMÓRIA LOTE 5 AGRESTE MER'!$1:$1048576,6,FALSE)</f>
        <v>45</v>
      </c>
      <c r="H284" s="99">
        <v>1</v>
      </c>
      <c r="I284" s="100">
        <f t="shared" si="116"/>
        <v>0.25509999999999999</v>
      </c>
      <c r="J284" s="6">
        <f>IFERROR(VLOOKUP(C284,'[23]SINAPI DEZEMBRO'!$A:$E,4,FALSE),IFERROR(VLOOKUP(C284,'[23]BANCO DE DADOS'!$A$3:$F$10542,5,FALSE),""))</f>
        <v>290.52999999999997</v>
      </c>
      <c r="K284" s="7">
        <f t="shared" si="117"/>
        <v>364.64</v>
      </c>
      <c r="L284" s="100">
        <f t="shared" si="118"/>
        <v>0</v>
      </c>
      <c r="M284" s="128"/>
      <c r="N284" s="7">
        <f t="shared" si="119"/>
        <v>0</v>
      </c>
      <c r="O284" s="7">
        <f t="shared" si="120"/>
        <v>16408.8</v>
      </c>
      <c r="P284" s="7">
        <f t="shared" si="121"/>
        <v>0</v>
      </c>
      <c r="Q284" s="20" t="e">
        <f t="shared" si="122"/>
        <v>#DIV/0!</v>
      </c>
      <c r="V284" s="101"/>
    </row>
    <row r="285" spans="1:22" ht="33" x14ac:dyDescent="0.25">
      <c r="A285" s="49" t="s">
        <v>340</v>
      </c>
      <c r="B285" s="95" t="str">
        <f>IFERROR(VLOOKUP(C285,'[23]SINAPI DEZEMBRO'!$A:$F,6,FALSE),IFERROR(VLOOKUP(C285,'[23]BANCO DE DADOS'!$A$3:$F$10542,2,FALSE),""))</f>
        <v>SICRO OUTUBRO / 2025</v>
      </c>
      <c r="C285" s="96">
        <v>5213448</v>
      </c>
      <c r="D285" s="97" t="str">
        <f>IFERROR(IF(C285="","FALTA",VLOOKUP($C285,'[23]E-FISCO'!$A$1:$B$5439,2,)),"FALTA")</f>
        <v>608292 - 0</v>
      </c>
      <c r="E285" s="9"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8">
        <f>VLOOKUP(A285,'[23]MEMÓRIA LOTE 5 AGRESTE MER'!$1:$1048576,6,FALSE)</f>
        <v>6</v>
      </c>
      <c r="H285" s="99">
        <v>1</v>
      </c>
      <c r="I285" s="100">
        <f t="shared" si="116"/>
        <v>0.25509999999999999</v>
      </c>
      <c r="J285" s="6">
        <f>IFERROR(VLOOKUP(C285,'[23]SINAPI DEZEMBRO'!$A:$E,4,FALSE),IFERROR(VLOOKUP(C285,'[23]BANCO DE DADOS'!$A$3:$F$10542,5,FALSE),""))</f>
        <v>199.32</v>
      </c>
      <c r="K285" s="7">
        <f t="shared" si="117"/>
        <v>250.16</v>
      </c>
      <c r="L285" s="100">
        <f t="shared" si="118"/>
        <v>0</v>
      </c>
      <c r="M285" s="128"/>
      <c r="N285" s="7">
        <f t="shared" si="119"/>
        <v>0</v>
      </c>
      <c r="O285" s="7">
        <f t="shared" si="120"/>
        <v>1500.96</v>
      </c>
      <c r="P285" s="7">
        <f t="shared" si="121"/>
        <v>0</v>
      </c>
      <c r="Q285" s="20" t="e">
        <f t="shared" si="122"/>
        <v>#DIV/0!</v>
      </c>
      <c r="V285" s="101"/>
    </row>
    <row r="286" spans="1:22" ht="33" x14ac:dyDescent="0.25">
      <c r="A286" s="49" t="s">
        <v>341</v>
      </c>
      <c r="B286" s="95" t="str">
        <f>IFERROR(VLOOKUP(C286,'[23]SINAPI DEZEMBRO'!$A:$F,6,FALSE),IFERROR(VLOOKUP(C286,'[23]BANCO DE DADOS'!$A$3:$F$10542,2,FALSE),""))</f>
        <v>SICRO OUTUBRO / 2025</v>
      </c>
      <c r="C286" s="96">
        <v>5213859</v>
      </c>
      <c r="D286" s="97"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8">
        <f>VLOOKUP(A286,'[23]MEMÓRIA LOTE 5 AGRESTE MER'!$1:$1048576,6,FALSE)</f>
        <v>6</v>
      </c>
      <c r="H286" s="99">
        <v>1</v>
      </c>
      <c r="I286" s="100">
        <f t="shared" si="116"/>
        <v>0.25509999999999999</v>
      </c>
      <c r="J286" s="6">
        <f>IFERROR(VLOOKUP(C286,'[23]SINAPI DEZEMBRO'!$A:$E,4,FALSE),IFERROR(VLOOKUP(C286,'[23]BANCO DE DADOS'!$A$3:$F$10542,5,FALSE),""))</f>
        <v>479.01</v>
      </c>
      <c r="K286" s="7">
        <f t="shared" si="117"/>
        <v>601.20000000000005</v>
      </c>
      <c r="L286" s="100">
        <f t="shared" si="118"/>
        <v>0</v>
      </c>
      <c r="M286" s="128"/>
      <c r="N286" s="7">
        <f t="shared" si="119"/>
        <v>0</v>
      </c>
      <c r="O286" s="7">
        <f t="shared" si="120"/>
        <v>3607.2</v>
      </c>
      <c r="P286" s="7">
        <f t="shared" si="121"/>
        <v>0</v>
      </c>
      <c r="Q286" s="20" t="e">
        <f t="shared" si="122"/>
        <v>#DIV/0!</v>
      </c>
      <c r="V286" s="101"/>
    </row>
    <row r="287" spans="1:22" ht="66" x14ac:dyDescent="0.25">
      <c r="A287" s="49" t="s">
        <v>342</v>
      </c>
      <c r="B287" s="95" t="str">
        <f>IFERROR(VLOOKUP(C287,'[23]SINAPI DEZEMBRO'!$A:$F,6,FALSE),IFERROR(VLOOKUP(C287,'[23]BANCO DE DADOS'!$A$3:$F$10542,2,FALSE),""))</f>
        <v>COMPOSIÇÃO</v>
      </c>
      <c r="C287" s="96" t="s">
        <v>153</v>
      </c>
      <c r="D287" s="97"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8">
        <f>VLOOKUP(A287,'[23]MEMÓRIA LOTE 5 AGRESTE MER'!$1:$1048576,6,FALSE)</f>
        <v>14</v>
      </c>
      <c r="H287" s="99">
        <v>1</v>
      </c>
      <c r="I287" s="100">
        <f t="shared" si="116"/>
        <v>0.25509999999999999</v>
      </c>
      <c r="J287" s="6">
        <f>IFERROR(VLOOKUP(C287,'[23]SINAPI DEZEMBRO'!$A:$E,4,FALSE),IFERROR(VLOOKUP(C287,'[23]BANCO DE DADOS'!$A$3:$F$10542,5,FALSE),""))</f>
        <v>757.97</v>
      </c>
      <c r="K287" s="7">
        <f t="shared" si="117"/>
        <v>951.32</v>
      </c>
      <c r="L287" s="100">
        <f t="shared" si="118"/>
        <v>0</v>
      </c>
      <c r="M287" s="128"/>
      <c r="N287" s="7">
        <f t="shared" si="119"/>
        <v>0</v>
      </c>
      <c r="O287" s="7">
        <f t="shared" si="120"/>
        <v>13318.48</v>
      </c>
      <c r="P287" s="7">
        <f t="shared" si="121"/>
        <v>0</v>
      </c>
      <c r="Q287" s="20" t="e">
        <f t="shared" si="122"/>
        <v>#DIV/0!</v>
      </c>
      <c r="V287" s="101"/>
    </row>
    <row r="288" spans="1:22" ht="66" x14ac:dyDescent="0.25">
      <c r="A288" s="49" t="s">
        <v>343</v>
      </c>
      <c r="B288" s="95" t="str">
        <f>IFERROR(VLOOKUP(C288,'[23]SINAPI DEZEMBRO'!$A:$F,6,FALSE),IFERROR(VLOOKUP(C288,'[23]BANCO DE DADOS'!$A$3:$F$10542,2,FALSE),""))</f>
        <v>COMPOSIÇÃO</v>
      </c>
      <c r="C288" s="96" t="s">
        <v>155</v>
      </c>
      <c r="D288" s="97"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8">
        <f>VLOOKUP(A288,'[23]MEMÓRIA LOTE 5 AGRESTE MER'!$1:$1048576,6,FALSE)</f>
        <v>21</v>
      </c>
      <c r="H288" s="99">
        <v>1</v>
      </c>
      <c r="I288" s="100">
        <f t="shared" si="116"/>
        <v>0.25509999999999999</v>
      </c>
      <c r="J288" s="6">
        <f>IFERROR(VLOOKUP(C288,'[23]SINAPI DEZEMBRO'!$A:$E,4,FALSE),IFERROR(VLOOKUP(C288,'[23]BANCO DE DADOS'!$A$3:$F$10542,5,FALSE),""))</f>
        <v>713.06</v>
      </c>
      <c r="K288" s="7">
        <f t="shared" si="117"/>
        <v>894.96</v>
      </c>
      <c r="L288" s="100">
        <f t="shared" si="118"/>
        <v>0</v>
      </c>
      <c r="M288" s="128"/>
      <c r="N288" s="7">
        <f t="shared" si="119"/>
        <v>0</v>
      </c>
      <c r="O288" s="7">
        <f t="shared" si="120"/>
        <v>18794.16</v>
      </c>
      <c r="P288" s="7">
        <f t="shared" si="121"/>
        <v>0</v>
      </c>
      <c r="Q288" s="20" t="e">
        <f t="shared" si="122"/>
        <v>#DIV/0!</v>
      </c>
      <c r="V288" s="101"/>
    </row>
    <row r="289" spans="1:22" x14ac:dyDescent="0.25">
      <c r="A289" s="89" t="s">
        <v>344</v>
      </c>
      <c r="B289" s="89"/>
      <c r="C289" s="90"/>
      <c r="D289" s="91"/>
      <c r="E289" s="3" t="s">
        <v>163</v>
      </c>
      <c r="F289" s="91"/>
      <c r="G289" s="92"/>
      <c r="H289" s="91"/>
      <c r="I289" s="91"/>
      <c r="J289" s="93"/>
      <c r="K289" s="91"/>
      <c r="L289" s="91"/>
      <c r="M289" s="127"/>
      <c r="N289" s="91"/>
      <c r="O289" s="94">
        <f>SUM(O290:O301)</f>
        <v>214400.61</v>
      </c>
      <c r="P289" s="94">
        <f>SUM(P290:P301)</f>
        <v>0</v>
      </c>
      <c r="V289" s="101"/>
    </row>
    <row r="290" spans="1:22" x14ac:dyDescent="0.25">
      <c r="A290" s="49" t="s">
        <v>345</v>
      </c>
      <c r="B290" s="95" t="str">
        <f>IFERROR(VLOOKUP(C290,'[23]SINAPI DEZEMBRO'!$A:$F,6,FALSE),IFERROR(VLOOKUP(C290,'[23]BANCO DE DADOS'!$A$3:$F$10542,2,FALSE),""))</f>
        <v>SINAPI-I DEZEMBRO 2025</v>
      </c>
      <c r="C290" s="96">
        <v>10848</v>
      </c>
      <c r="D290" s="97" t="str">
        <f>IFERROR(IF(C290="","FALTA",VLOOKUP($C290,'[23]E-FISCO'!$A$1:$B$5439,2,)),"FALTA")</f>
        <v>FALTA</v>
      </c>
      <c r="E290" s="9" t="str">
        <f>IFERROR(VLOOKUP(C290,'[23]SINAPI DEZEMBRO'!$A:$E,2,FALSE),IFERROR(VLOOKUP(C290,'[23]BANCO DE DADOS'!$A$3:$F$10542,3,FALSE),""))</f>
        <v>PLACA DE INAUGURACAO METALICA, *40* CM X *60* CM</v>
      </c>
      <c r="F290" s="5" t="str">
        <f>IFERROR(VLOOKUP(C290,'[23]SINAPI DEZEMBRO'!$A:$E,3,FALSE),IFERROR(VLOOKUP(C290,'[23]BANCO DE DADOS'!$A$3:$F$10542,4,FALSE),""))</f>
        <v>UN</v>
      </c>
      <c r="G290" s="98">
        <f>VLOOKUP(A290,'[23]MEMÓRIA LOTE 5 AGRESTE MER'!$1:$1048576,6,FALSE)</f>
        <v>26</v>
      </c>
      <c r="H290" s="99">
        <v>5</v>
      </c>
      <c r="I290" s="100">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0">
        <f t="shared" ref="L290:L301" si="125">IF($H290="","",IF($H290=1,$P$10,IF($H290=2,$P$11,IF($H290=3,$P$12,IF($H290=4,$P$13,IF($H290=5,$P$14,IF($H290=6,$P$15)))))))</f>
        <v>0</v>
      </c>
      <c r="M290" s="128"/>
      <c r="N290" s="7">
        <f t="shared" ref="N290:N301" si="126">IF($G290="","",TRUNC((M290*L290)+M290,2))</f>
        <v>0</v>
      </c>
      <c r="O290" s="7">
        <f t="shared" ref="O290:O301" si="127">IF($G290="","",TRUNC(K290*G290,2))</f>
        <v>37125.660000000003</v>
      </c>
      <c r="P290" s="7">
        <f t="shared" ref="P290:P301" si="128">IF($G290="","",TRUNC(N290*G290,2))</f>
        <v>0</v>
      </c>
      <c r="Q290" s="20" t="e">
        <f>P290/$P$289</f>
        <v>#DIV/0!</v>
      </c>
      <c r="V290" s="101"/>
    </row>
    <row r="291" spans="1:22" ht="49.5" x14ac:dyDescent="0.25">
      <c r="A291" s="49" t="s">
        <v>346</v>
      </c>
      <c r="B291" s="95" t="str">
        <f>IFERROR(VLOOKUP(C291,'[23]SINAPI DEZEMBRO'!$A:$F,6,FALSE),IFERROR(VLOOKUP(C291,'[23]BANCO DE DADOS'!$A$3:$F$10542,2,FALSE),""))</f>
        <v>SICRO OUTUBRO / 2025</v>
      </c>
      <c r="C291" s="96">
        <v>5213834</v>
      </c>
      <c r="D291" s="97" t="str">
        <f>IFERROR(IF(C291="","FALTA",VLOOKUP($C291,'[23]E-FISCO'!$A$1:$B$5439,2,)),"FALTA")</f>
        <v>FALTA</v>
      </c>
      <c r="E291" s="9"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8">
        <f>VLOOKUP(A291,'[23]MEMÓRIA LOTE 5 AGRESTE MER'!$1:$1048576,6,FALSE)</f>
        <v>968</v>
      </c>
      <c r="H291" s="99">
        <v>1</v>
      </c>
      <c r="I291" s="100">
        <f t="shared" si="123"/>
        <v>0.25509999999999999</v>
      </c>
      <c r="J291" s="6">
        <f>IFERROR(VLOOKUP(C291,'[23]SINAPI DEZEMBRO'!$A:$E,4,FALSE),IFERROR(VLOOKUP(C291,'[23]BANCO DE DADOS'!$A$3:$F$10542,5,FALSE),""))</f>
        <v>7.59</v>
      </c>
      <c r="K291" s="7">
        <f t="shared" si="124"/>
        <v>9.52</v>
      </c>
      <c r="L291" s="100">
        <f t="shared" si="125"/>
        <v>0</v>
      </c>
      <c r="M291" s="128"/>
      <c r="N291" s="7">
        <f t="shared" si="126"/>
        <v>0</v>
      </c>
      <c r="O291" s="7">
        <f t="shared" si="127"/>
        <v>9215.36</v>
      </c>
      <c r="P291" s="7">
        <f t="shared" si="128"/>
        <v>0</v>
      </c>
      <c r="Q291" s="20" t="e">
        <f t="shared" ref="Q291:Q297" si="129">P291/$P$289</f>
        <v>#DIV/0!</v>
      </c>
      <c r="V291" s="101"/>
    </row>
    <row r="292" spans="1:22" ht="49.5" x14ac:dyDescent="0.25">
      <c r="A292" s="49" t="s">
        <v>347</v>
      </c>
      <c r="B292" s="95" t="str">
        <f>IFERROR(VLOOKUP(C292,'[23]SINAPI DEZEMBRO'!$A:$F,6,FALSE),IFERROR(VLOOKUP(C292,'[23]BANCO DE DADOS'!$A$3:$F$10542,2,FALSE),""))</f>
        <v>SICRO OUTUBRO / 2025</v>
      </c>
      <c r="C292" s="96">
        <v>5213838</v>
      </c>
      <c r="D292" s="97" t="str">
        <f>IFERROR(IF(C292="","FALTA",VLOOKUP($C292,'[23]E-FISCO'!$A$1:$B$5439,2,)),"FALTA")</f>
        <v>514990 - 8</v>
      </c>
      <c r="E292" s="9"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8">
        <f>VLOOKUP(A292,'[23]MEMÓRIA LOTE 5 AGRESTE MER'!$1:$1048576,6,FALSE)</f>
        <v>968</v>
      </c>
      <c r="H292" s="99">
        <v>1</v>
      </c>
      <c r="I292" s="100">
        <f t="shared" si="123"/>
        <v>0.25509999999999999</v>
      </c>
      <c r="J292" s="6">
        <f>IFERROR(VLOOKUP(C292,'[23]SINAPI DEZEMBRO'!$A:$E,4,FALSE),IFERROR(VLOOKUP(C292,'[23]BANCO DE DADOS'!$A$3:$F$10542,5,FALSE),""))</f>
        <v>5.16</v>
      </c>
      <c r="K292" s="7">
        <f t="shared" si="124"/>
        <v>6.47</v>
      </c>
      <c r="L292" s="100">
        <f t="shared" si="125"/>
        <v>0</v>
      </c>
      <c r="M292" s="128"/>
      <c r="N292" s="7">
        <f t="shared" si="126"/>
        <v>0</v>
      </c>
      <c r="O292" s="7">
        <f t="shared" si="127"/>
        <v>6262.96</v>
      </c>
      <c r="P292" s="7">
        <f t="shared" si="128"/>
        <v>0</v>
      </c>
      <c r="Q292" s="20" t="e">
        <f t="shared" si="129"/>
        <v>#DIV/0!</v>
      </c>
      <c r="V292" s="101"/>
    </row>
    <row r="293" spans="1:22" ht="33" x14ac:dyDescent="0.25">
      <c r="A293" s="49" t="s">
        <v>348</v>
      </c>
      <c r="B293" s="95" t="str">
        <f>IFERROR(VLOOKUP(C293,'[23]SINAPI DEZEMBRO'!$A:$F,6,FALSE),IFERROR(VLOOKUP(C293,'[23]BANCO DE DADOS'!$A$3:$F$10542,2,FALSE),""))</f>
        <v>SINAPI DEZEMBRO 2025</v>
      </c>
      <c r="C293" s="96">
        <v>104790</v>
      </c>
      <c r="D293" s="97" t="str">
        <f>IFERROR(IF(C293="","FALTA",VLOOKUP($C293,'[23]E-FISCO'!$A$1:$B$5439,2,)),"FALTA")</f>
        <v>FALTA</v>
      </c>
      <c r="E293" s="9"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8">
        <f>VLOOKUP(A293,'[23]MEMÓRIA LOTE 5 AGRESTE MER'!$1:$1048576,6,FALSE)</f>
        <v>16.649999999999999</v>
      </c>
      <c r="H293" s="99">
        <v>1</v>
      </c>
      <c r="I293" s="100">
        <f t="shared" si="123"/>
        <v>0.25509999999999999</v>
      </c>
      <c r="J293" s="6">
        <f>IFERROR(VLOOKUP(C293,'[23]SINAPI DEZEMBRO'!$A:$E,4,FALSE),IFERROR(VLOOKUP(C293,'[23]BANCO DE DADOS'!$A$3:$F$10542,5,FALSE),""))</f>
        <v>100.24</v>
      </c>
      <c r="K293" s="7">
        <f t="shared" si="124"/>
        <v>125.81</v>
      </c>
      <c r="L293" s="100">
        <f t="shared" si="125"/>
        <v>0</v>
      </c>
      <c r="M293" s="128"/>
      <c r="N293" s="7">
        <f t="shared" si="126"/>
        <v>0</v>
      </c>
      <c r="O293" s="7">
        <f t="shared" si="127"/>
        <v>2094.73</v>
      </c>
      <c r="P293" s="7">
        <f t="shared" si="128"/>
        <v>0</v>
      </c>
      <c r="Q293" s="20" t="e">
        <f t="shared" si="129"/>
        <v>#DIV/0!</v>
      </c>
      <c r="V293" s="101"/>
    </row>
    <row r="294" spans="1:22" ht="33" x14ac:dyDescent="0.25">
      <c r="A294" s="49" t="s">
        <v>349</v>
      </c>
      <c r="B294" s="95" t="str">
        <f>IFERROR(VLOOKUP(C294,'[23]SINAPI DEZEMBRO'!$A:$F,6,FALSE),IFERROR(VLOOKUP(C294,'[23]BANCO DE DADOS'!$A$3:$F$10542,2,FALSE),""))</f>
        <v>SICRO OUTUBRO / 2025</v>
      </c>
      <c r="C294" s="96">
        <v>5219544</v>
      </c>
      <c r="D294" s="97" t="str">
        <f>IFERROR(IF(C294="","FALTA",VLOOKUP($C294,'[23]E-FISCO'!$A$1:$B$5439,2,)),"FALTA")</f>
        <v>612624 - 3</v>
      </c>
      <c r="E294" s="9"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8">
        <f>VLOOKUP(A294,'[23]MEMÓRIA LOTE 5 AGRESTE MER'!$1:$1048576,6,FALSE)</f>
        <v>36</v>
      </c>
      <c r="H294" s="99">
        <v>1</v>
      </c>
      <c r="I294" s="100">
        <f t="shared" si="123"/>
        <v>0.25509999999999999</v>
      </c>
      <c r="J294" s="6">
        <f>IFERROR(VLOOKUP(C294,'[23]SINAPI DEZEMBRO'!$A:$E,4,FALSE),IFERROR(VLOOKUP(C294,'[23]BANCO DE DADOS'!$A$3:$F$10542,5,FALSE),""))</f>
        <v>244.47</v>
      </c>
      <c r="K294" s="7">
        <f t="shared" si="124"/>
        <v>306.83</v>
      </c>
      <c r="L294" s="100">
        <f t="shared" si="125"/>
        <v>0</v>
      </c>
      <c r="M294" s="128"/>
      <c r="N294" s="7">
        <f t="shared" si="126"/>
        <v>0</v>
      </c>
      <c r="O294" s="7">
        <f t="shared" si="127"/>
        <v>11045.88</v>
      </c>
      <c r="P294" s="7">
        <f t="shared" si="128"/>
        <v>0</v>
      </c>
      <c r="Q294" s="20" t="e">
        <f t="shared" si="129"/>
        <v>#DIV/0!</v>
      </c>
      <c r="V294" s="101"/>
    </row>
    <row r="295" spans="1:22" ht="33" x14ac:dyDescent="0.25">
      <c r="A295" s="49" t="s">
        <v>350</v>
      </c>
      <c r="B295" s="95" t="str">
        <f>IFERROR(VLOOKUP(C295,'[23]SINAPI DEZEMBRO'!$A:$F,6,FALSE),IFERROR(VLOOKUP(C295,'[23]BANCO DE DADOS'!$A$3:$F$10542,2,FALSE),""))</f>
        <v>SICRO OUTUBRO / 2025</v>
      </c>
      <c r="C295" s="96">
        <v>5213417</v>
      </c>
      <c r="D295" s="97" t="str">
        <f>IFERROR(IF(C295="","FALTA",VLOOKUP($C295,'[23]E-FISCO'!$A$1:$B$5439,2,)),"FALTA")</f>
        <v>612623 - 5</v>
      </c>
      <c r="E295" s="9"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8">
        <f>VLOOKUP(A295,'[23]MEMÓRIA LOTE 5 AGRESTE MER'!$1:$1048576,6,FALSE)</f>
        <v>28.8</v>
      </c>
      <c r="H295" s="99">
        <v>1</v>
      </c>
      <c r="I295" s="100">
        <f t="shared" si="123"/>
        <v>0.25509999999999999</v>
      </c>
      <c r="J295" s="6">
        <f>IFERROR(VLOOKUP(C295,'[23]SINAPI DEZEMBRO'!$A:$E,4,FALSE),IFERROR(VLOOKUP(C295,'[23]BANCO DE DADOS'!$A$3:$F$10542,5,FALSE),""))</f>
        <v>440.08</v>
      </c>
      <c r="K295" s="7">
        <f t="shared" si="124"/>
        <v>552.34</v>
      </c>
      <c r="L295" s="100">
        <f t="shared" si="125"/>
        <v>0</v>
      </c>
      <c r="M295" s="128"/>
      <c r="N295" s="7">
        <f t="shared" si="126"/>
        <v>0</v>
      </c>
      <c r="O295" s="7">
        <f t="shared" si="127"/>
        <v>15907.39</v>
      </c>
      <c r="P295" s="7">
        <f t="shared" si="128"/>
        <v>0</v>
      </c>
      <c r="Q295" s="20" t="e">
        <f t="shared" si="129"/>
        <v>#DIV/0!</v>
      </c>
      <c r="V295" s="101"/>
    </row>
    <row r="296" spans="1:22" ht="49.5" x14ac:dyDescent="0.25">
      <c r="A296" s="49" t="s">
        <v>351</v>
      </c>
      <c r="B296" s="95" t="str">
        <f>IFERROR(VLOOKUP(C296,'[23]SINAPI DEZEMBRO'!$A:$F,6,FALSE),IFERROR(VLOOKUP(C296,'[23]BANCO DE DADOS'!$A$3:$F$10542,2,FALSE),""))</f>
        <v>SICRO OUTUBRO / 2025</v>
      </c>
      <c r="C296" s="96">
        <v>5502972</v>
      </c>
      <c r="D296" s="97" t="str">
        <f>IFERROR(IF(C296="","FALTA",VLOOKUP($C296,'[23]E-FISCO'!$A$1:$B$5439,2,)),"FALTA")</f>
        <v>FALTA</v>
      </c>
      <c r="E296" s="9"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8">
        <f>VLOOKUP(A296,'[23]MEMÓRIA LOTE 5 AGRESTE MER'!$1:$1048576,6,FALSE)</f>
        <v>13.47</v>
      </c>
      <c r="H296" s="99">
        <v>1</v>
      </c>
      <c r="I296" s="100">
        <f t="shared" si="123"/>
        <v>0.25509999999999999</v>
      </c>
      <c r="J296" s="6">
        <f>IFERROR(VLOOKUP(C296,'[23]SINAPI DEZEMBRO'!$A:$E,4,FALSE),IFERROR(VLOOKUP(C296,'[23]BANCO DE DADOS'!$A$3:$F$10542,5,FALSE),""))</f>
        <v>207.99</v>
      </c>
      <c r="K296" s="7">
        <f t="shared" si="124"/>
        <v>261.04000000000002</v>
      </c>
      <c r="L296" s="100">
        <f t="shared" si="125"/>
        <v>0</v>
      </c>
      <c r="M296" s="128"/>
      <c r="N296" s="7">
        <f t="shared" si="126"/>
        <v>0</v>
      </c>
      <c r="O296" s="7">
        <f t="shared" si="127"/>
        <v>3516.2</v>
      </c>
      <c r="P296" s="7">
        <f t="shared" si="128"/>
        <v>0</v>
      </c>
      <c r="Q296" s="20" t="e">
        <f t="shared" si="129"/>
        <v>#DIV/0!</v>
      </c>
      <c r="V296" s="101"/>
    </row>
    <row r="297" spans="1:22" ht="49.5" x14ac:dyDescent="0.25">
      <c r="A297" s="49" t="s">
        <v>352</v>
      </c>
      <c r="B297" s="95" t="str">
        <f>IFERROR(VLOOKUP(C297,'[23]SINAPI DEZEMBRO'!$A:$F,6,FALSE),IFERROR(VLOOKUP(C297,'[23]BANCO DE DADOS'!$A$3:$F$10542,2,FALSE),""))</f>
        <v>SINAPI DEZEMBRO 2025</v>
      </c>
      <c r="C297" s="96">
        <v>103310</v>
      </c>
      <c r="D297" s="97" t="str">
        <f>IFERROR(IF(C297="","FALTA",VLOOKUP($C297,'[23]E-FISCO'!$A$1:$B$5439,2,)),"FALTA")</f>
        <v>FALTA</v>
      </c>
      <c r="E297" s="9"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8">
        <f>VLOOKUP(A297,'[23]MEMÓRIA LOTE 5 AGRESTE MER'!$1:$1048576,6,FALSE)</f>
        <v>54</v>
      </c>
      <c r="H297" s="99">
        <v>1</v>
      </c>
      <c r="I297" s="100">
        <f t="shared" si="123"/>
        <v>0.25509999999999999</v>
      </c>
      <c r="J297" s="6">
        <f>IFERROR(VLOOKUP(C297,'[23]SINAPI DEZEMBRO'!$A:$E,4,FALSE),IFERROR(VLOOKUP(C297,'[23]BANCO DE DADOS'!$A$3:$F$10542,5,FALSE),""))</f>
        <v>1288.1199999999999</v>
      </c>
      <c r="K297" s="7">
        <f t="shared" si="124"/>
        <v>1616.71</v>
      </c>
      <c r="L297" s="100">
        <f t="shared" si="125"/>
        <v>0</v>
      </c>
      <c r="M297" s="128"/>
      <c r="N297" s="7">
        <f t="shared" si="126"/>
        <v>0</v>
      </c>
      <c r="O297" s="7">
        <f t="shared" si="127"/>
        <v>87302.34</v>
      </c>
      <c r="P297" s="7">
        <f t="shared" si="128"/>
        <v>0</v>
      </c>
      <c r="Q297" s="20" t="e">
        <f t="shared" si="129"/>
        <v>#DIV/0!</v>
      </c>
      <c r="V297" s="101"/>
    </row>
    <row r="298" spans="1:22" ht="33" x14ac:dyDescent="0.25">
      <c r="A298" s="49" t="s">
        <v>353</v>
      </c>
      <c r="B298" s="95" t="str">
        <f>IFERROR(VLOOKUP(C298,'[23]SINAPI DEZEMBRO'!$A:$F,6,FALSE),IFERROR(VLOOKUP(C298,'[23]BANCO DE DADOS'!$A$3:$F$10542,2,FALSE),""))</f>
        <v>SICRO OUTUBRO / 2025</v>
      </c>
      <c r="C298" s="96">
        <v>5213850</v>
      </c>
      <c r="D298" s="97"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8">
        <f>VLOOKUP(A298,'[23]MEMÓRIA LOTE 5 AGRESTE MER'!$1:$1048576,6,FALSE)</f>
        <v>1408</v>
      </c>
      <c r="H298" s="99">
        <v>1</v>
      </c>
      <c r="I298" s="100">
        <f t="shared" si="123"/>
        <v>0.25509999999999999</v>
      </c>
      <c r="J298" s="6">
        <f>IFERROR(VLOOKUP(C298,'[23]SINAPI DEZEMBRO'!$A:$E,4,FALSE),IFERROR(VLOOKUP(C298,'[23]BANCO DE DADOS'!$A$3:$F$10542,5,FALSE),""))</f>
        <v>21.96</v>
      </c>
      <c r="K298" s="7">
        <f t="shared" si="124"/>
        <v>27.56</v>
      </c>
      <c r="L298" s="100">
        <f t="shared" si="125"/>
        <v>0</v>
      </c>
      <c r="M298" s="128"/>
      <c r="N298" s="7">
        <f t="shared" si="126"/>
        <v>0</v>
      </c>
      <c r="O298" s="7">
        <f t="shared" si="127"/>
        <v>38804.480000000003</v>
      </c>
      <c r="P298" s="7">
        <f t="shared" si="128"/>
        <v>0</v>
      </c>
      <c r="Q298" s="20" t="e">
        <f t="shared" ref="Q298:Q301" si="130">P298/$P$202</f>
        <v>#DIV/0!</v>
      </c>
      <c r="V298" s="101"/>
    </row>
    <row r="299" spans="1:22" ht="33" x14ac:dyDescent="0.25">
      <c r="A299" s="49" t="s">
        <v>354</v>
      </c>
      <c r="B299" s="95" t="str">
        <f>IFERROR(VLOOKUP(C299,'[23]SINAPI DEZEMBRO'!$A:$F,6,FALSE),IFERROR(VLOOKUP(C299,'[23]BANCO DE DADOS'!$A$3:$F$10542,2,FALSE),""))</f>
        <v>SICRO OUTUBRO / 2025</v>
      </c>
      <c r="C299" s="96">
        <v>5213835</v>
      </c>
      <c r="D299" s="97"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8">
        <f>VLOOKUP(A299,'[23]MEMÓRIA LOTE 5 AGRESTE MER'!$1:$1048576,6,FALSE)</f>
        <v>660</v>
      </c>
      <c r="H299" s="99">
        <v>1</v>
      </c>
      <c r="I299" s="100">
        <f t="shared" si="123"/>
        <v>0.25509999999999999</v>
      </c>
      <c r="J299" s="6">
        <f>IFERROR(VLOOKUP(C299,'[23]SINAPI DEZEMBRO'!$A:$E,4,FALSE),IFERROR(VLOOKUP(C299,'[23]BANCO DE DADOS'!$A$3:$F$10542,5,FALSE),""))</f>
        <v>0.75</v>
      </c>
      <c r="K299" s="7">
        <f t="shared" si="124"/>
        <v>0.94</v>
      </c>
      <c r="L299" s="100">
        <f t="shared" si="125"/>
        <v>0</v>
      </c>
      <c r="M299" s="128"/>
      <c r="N299" s="7">
        <f t="shared" si="126"/>
        <v>0</v>
      </c>
      <c r="O299" s="7">
        <f t="shared" si="127"/>
        <v>620.4</v>
      </c>
      <c r="P299" s="7">
        <f t="shared" si="128"/>
        <v>0</v>
      </c>
      <c r="Q299" s="20" t="e">
        <f t="shared" si="130"/>
        <v>#DIV/0!</v>
      </c>
      <c r="V299" s="101"/>
    </row>
    <row r="300" spans="1:22" ht="49.5" x14ac:dyDescent="0.25">
      <c r="A300" s="49" t="s">
        <v>355</v>
      </c>
      <c r="B300" s="95" t="str">
        <f>IFERROR(VLOOKUP(C300,'[23]SINAPI DEZEMBRO'!$A:$F,6,FALSE),IFERROR(VLOOKUP(C300,'[23]BANCO DE DADOS'!$A$3:$F$10542,2,FALSE),""))</f>
        <v>SICRO OUTUBRO / 2025</v>
      </c>
      <c r="C300" s="96">
        <v>5212557</v>
      </c>
      <c r="D300" s="97"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8">
        <f>VLOOKUP(A300,'[23]MEMÓRIA LOTE 5 AGRESTE MER'!$1:$1048576,6,FALSE)</f>
        <v>145</v>
      </c>
      <c r="H300" s="99">
        <v>1</v>
      </c>
      <c r="I300" s="100">
        <f t="shared" si="123"/>
        <v>0.25509999999999999</v>
      </c>
      <c r="J300" s="6">
        <f>IFERROR(VLOOKUP(C300,'[23]SINAPI DEZEMBRO'!$A:$E,4,FALSE),IFERROR(VLOOKUP(C300,'[23]BANCO DE DADOS'!$A$3:$F$10542,5,FALSE),""))</f>
        <v>3.76</v>
      </c>
      <c r="K300" s="7">
        <f t="shared" si="124"/>
        <v>4.71</v>
      </c>
      <c r="L300" s="100">
        <f t="shared" si="125"/>
        <v>0</v>
      </c>
      <c r="M300" s="128"/>
      <c r="N300" s="7">
        <f t="shared" si="126"/>
        <v>0</v>
      </c>
      <c r="O300" s="7">
        <f t="shared" si="127"/>
        <v>682.95</v>
      </c>
      <c r="P300" s="7">
        <f t="shared" si="128"/>
        <v>0</v>
      </c>
      <c r="Q300" s="20" t="e">
        <f t="shared" si="130"/>
        <v>#DIV/0!</v>
      </c>
      <c r="V300" s="101"/>
    </row>
    <row r="301" spans="1:22" ht="49.5" x14ac:dyDescent="0.25">
      <c r="A301" s="49" t="s">
        <v>356</v>
      </c>
      <c r="B301" s="95" t="str">
        <f>IFERROR(VLOOKUP(C301,'[23]SINAPI DEZEMBRO'!$A:$F,6,FALSE),IFERROR(VLOOKUP(C301,'[23]BANCO DE DADOS'!$A$3:$F$10542,2,FALSE),""))</f>
        <v>SICRO OUTUBRO / 2025</v>
      </c>
      <c r="C301" s="96">
        <v>5212560</v>
      </c>
      <c r="D301" s="97"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8">
        <f>VLOOKUP(A301,'[23]MEMÓRIA LOTE 5 AGRESTE MER'!$1:$1048576,6,FALSE)</f>
        <v>363</v>
      </c>
      <c r="H301" s="99">
        <v>1</v>
      </c>
      <c r="I301" s="100">
        <f t="shared" si="123"/>
        <v>0.25509999999999999</v>
      </c>
      <c r="J301" s="6">
        <f>IFERROR(VLOOKUP(C301,'[23]SINAPI DEZEMBRO'!$A:$E,4,FALSE),IFERROR(VLOOKUP(C301,'[23]BANCO DE DADOS'!$A$3:$F$10542,5,FALSE),""))</f>
        <v>4</v>
      </c>
      <c r="K301" s="7">
        <f t="shared" si="124"/>
        <v>5.0199999999999996</v>
      </c>
      <c r="L301" s="100">
        <f t="shared" si="125"/>
        <v>0</v>
      </c>
      <c r="M301" s="128"/>
      <c r="N301" s="7">
        <f t="shared" si="126"/>
        <v>0</v>
      </c>
      <c r="O301" s="7">
        <f t="shared" si="127"/>
        <v>1822.26</v>
      </c>
      <c r="P301" s="7">
        <f t="shared" si="128"/>
        <v>0</v>
      </c>
      <c r="Q301" s="20" t="e">
        <f t="shared" si="130"/>
        <v>#DIV/0!</v>
      </c>
      <c r="V301" s="101"/>
    </row>
    <row r="302" spans="1:22" ht="49.5" x14ac:dyDescent="0.25">
      <c r="A302" s="83" t="s">
        <v>357</v>
      </c>
      <c r="B302" s="83"/>
      <c r="C302" s="84"/>
      <c r="D302" s="85"/>
      <c r="E302" s="8" t="s">
        <v>358</v>
      </c>
      <c r="F302" s="85"/>
      <c r="G302" s="86"/>
      <c r="H302" s="85"/>
      <c r="I302" s="85"/>
      <c r="J302" s="87"/>
      <c r="K302" s="85"/>
      <c r="L302" s="85"/>
      <c r="M302" s="129"/>
      <c r="N302" s="85"/>
      <c r="O302" s="88">
        <f>SUM(O303,O305,O309,O311,O313,O329,O339,O346)</f>
        <v>14755578.48</v>
      </c>
      <c r="P302" s="88">
        <f>SUM(P303,P305,P309,P311,P313,P329,P339,P346)</f>
        <v>0</v>
      </c>
      <c r="V302" s="101"/>
    </row>
    <row r="303" spans="1:22" x14ac:dyDescent="0.25">
      <c r="A303" s="89" t="s">
        <v>359</v>
      </c>
      <c r="B303" s="89"/>
      <c r="C303" s="90"/>
      <c r="D303" s="91"/>
      <c r="E303" s="3" t="s">
        <v>57</v>
      </c>
      <c r="F303" s="91"/>
      <c r="G303" s="92"/>
      <c r="H303" s="91"/>
      <c r="I303" s="91"/>
      <c r="J303" s="93"/>
      <c r="K303" s="91"/>
      <c r="L303" s="91"/>
      <c r="M303" s="127"/>
      <c r="N303" s="91"/>
      <c r="O303" s="94">
        <f>SUM(O304)</f>
        <v>565810.96</v>
      </c>
      <c r="P303" s="94">
        <f>SUM(P304)</f>
        <v>0</v>
      </c>
      <c r="V303" s="101"/>
    </row>
    <row r="304" spans="1:22" ht="33" x14ac:dyDescent="0.25">
      <c r="A304" s="49" t="s">
        <v>360</v>
      </c>
      <c r="B304" s="95" t="str">
        <f>IFERROR(VLOOKUP(C304,'[23]SINAPI DEZEMBRO'!$A:$F,6,FALSE),IFERROR(VLOOKUP(C304,'[23]BANCO DE DADOS'!$A$3:$F$10542,2,FALSE),""))</f>
        <v>COMPOSIÇÃO</v>
      </c>
      <c r="C304" s="96" t="s">
        <v>361</v>
      </c>
      <c r="D304" s="97" t="str">
        <f>IFERROR(IF(C304="","FALTA",VLOOKUP($C304,'[23]E-FISCO'!$A$1:$B$5439,2,)),"FALTA")</f>
        <v>FALTA</v>
      </c>
      <c r="E304" s="9"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8">
        <f>VLOOKUP(A304,'[23]MEMÓRIA LOTE 5 AGRESTE MER'!$1:$1048576,6,FALSE)</f>
        <v>1</v>
      </c>
      <c r="H304" s="99">
        <v>1</v>
      </c>
      <c r="I304" s="100">
        <f>IF($H304="","",IF($H304=1,$O$10,IF($H304=2,$O$11,IF($H304=3,$O$12,IF($H304=4,$O$13,IF($H304=5,$O$14,IF($H304=6,$O$15)))))))</f>
        <v>0.25509999999999999</v>
      </c>
      <c r="J304" s="6">
        <f>IFERROR(VLOOKUP(C304,'[23]SINAPI DEZEMBRO'!$A:$E,4,FALSE),IFERROR(VLOOKUP(C304,'[23]BANCO DE DADOS'!$A$3:$F$10542,5,FALSE),""))</f>
        <v>450809.47</v>
      </c>
      <c r="K304" s="7">
        <f>IF($G304="","",TRUNC((J304*I304)+J304,2))</f>
        <v>565810.96</v>
      </c>
      <c r="L304" s="100">
        <f>IF($H304="","",IF($H304=1,$P$10,IF($H304=2,$P$11,IF($H304=3,$P$12,IF($H304=4,$P$13,IF($H304=5,$P$14,IF($H304=6,$P$15)))))))</f>
        <v>0</v>
      </c>
      <c r="M304" s="128"/>
      <c r="N304" s="7">
        <f>IF($G304="","",TRUNC((M304*L304)+M304,2))</f>
        <v>0</v>
      </c>
      <c r="O304" s="7">
        <f>IF($G304="","",TRUNC(K304*G304,2))</f>
        <v>565810.96</v>
      </c>
      <c r="P304" s="7">
        <f>IF($G304="","",TRUNC(N304*G304,2))</f>
        <v>0</v>
      </c>
      <c r="Q304" s="20" t="e">
        <f>P304/P303</f>
        <v>#DIV/0!</v>
      </c>
      <c r="R304" s="20">
        <f>O304/O302</f>
        <v>3.8300000000000001E-2</v>
      </c>
      <c r="S304" s="20" t="e">
        <f>P304/P302</f>
        <v>#DIV/0!</v>
      </c>
      <c r="V304" s="101"/>
    </row>
    <row r="305" spans="1:22" x14ac:dyDescent="0.25">
      <c r="A305" s="89" t="s">
        <v>362</v>
      </c>
      <c r="B305" s="89"/>
      <c r="C305" s="105"/>
      <c r="D305" s="91"/>
      <c r="E305" s="3" t="s">
        <v>61</v>
      </c>
      <c r="F305" s="91"/>
      <c r="G305" s="92"/>
      <c r="H305" s="91"/>
      <c r="I305" s="91"/>
      <c r="J305" s="93"/>
      <c r="K305" s="91"/>
      <c r="L305" s="91"/>
      <c r="M305" s="127"/>
      <c r="N305" s="91"/>
      <c r="O305" s="94">
        <f>SUM(O306:O308)</f>
        <v>457927.28</v>
      </c>
      <c r="P305" s="94">
        <f>SUM(P306:P308)</f>
        <v>0</v>
      </c>
      <c r="V305" s="101"/>
    </row>
    <row r="306" spans="1:22" ht="33" x14ac:dyDescent="0.25">
      <c r="A306" s="49" t="s">
        <v>363</v>
      </c>
      <c r="B306" s="95" t="str">
        <f>IFERROR(VLOOKUP(C306,'[23]SINAPI DEZEMBRO'!$A:$F,6,FALSE),IFERROR(VLOOKUP(C306,'[23]BANCO DE DADOS'!$A$3:$F$10542,2,FALSE),""))</f>
        <v>SINAPI DEZEMBRO 2025</v>
      </c>
      <c r="C306" s="96">
        <v>103689</v>
      </c>
      <c r="D306" s="97" t="str">
        <f>IFERROR(IF(C306="","FALTA",VLOOKUP($C306,'[23]E-FISCO'!$A$1:$B$5439,2,)),"FALTA")</f>
        <v>FALTA</v>
      </c>
      <c r="E306" s="9"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8">
        <f>VLOOKUP(A306,'[23]MEMÓRIA LOTE 5 AGRESTE MER'!$1:$1048576,6,FALSE)</f>
        <v>547.55999999999995</v>
      </c>
      <c r="H306" s="99">
        <v>1</v>
      </c>
      <c r="I306" s="100">
        <f>IF($H306="","",IF($H306=1,$O$10,IF($H306=2,$O$11,IF($H306=3,$O$12,IF($H306=4,$O$13,IF($H306=5,$O$14,IF($H306=6,$O$15)))))))</f>
        <v>0.25509999999999999</v>
      </c>
      <c r="J306" s="6">
        <f>IFERROR(VLOOKUP(C306,'[23]SINAPI DEZEMBRO'!$A:$E,4,FALSE),IFERROR(VLOOKUP(C306,'[23]BANCO DE DADOS'!$A$3:$F$10542,5,FALSE),""))</f>
        <v>464.96</v>
      </c>
      <c r="K306" s="7">
        <f>IF($G306="","",TRUNC((J306*I306)+J306,2))</f>
        <v>583.57000000000005</v>
      </c>
      <c r="L306" s="100">
        <f>IF($H306="","",IF($H306=1,$P$10,IF($H306=2,$P$11,IF($H306=3,$P$12,IF($H306=4,$P$13,IF($H306=5,$P$14,IF($H306=6,$P$15)))))))</f>
        <v>0</v>
      </c>
      <c r="M306" s="128"/>
      <c r="N306" s="7">
        <f>IF($G306="","",TRUNC((M306*L306)+M306,2))</f>
        <v>0</v>
      </c>
      <c r="O306" s="7">
        <f>IF($G306="","",TRUNC(K306*G306,2))</f>
        <v>319539.58</v>
      </c>
      <c r="P306" s="7">
        <f>IF($G306="","",TRUNC(N306*G306,2))</f>
        <v>0</v>
      </c>
      <c r="Q306" s="20" t="e">
        <f>P306/$P$305</f>
        <v>#DIV/0!</v>
      </c>
      <c r="V306" s="101"/>
    </row>
    <row r="307" spans="1:22" ht="49.5" x14ac:dyDescent="0.25">
      <c r="A307" s="49" t="s">
        <v>364</v>
      </c>
      <c r="B307" s="95" t="str">
        <f>IFERROR(VLOOKUP(C307,'[23]SINAPI DEZEMBRO'!$A:$F,6,FALSE),IFERROR(VLOOKUP(C307,'[23]BANCO DE DADOS'!$A$3:$F$10542,2,FALSE),""))</f>
        <v>COMPESA 2024.2</v>
      </c>
      <c r="C307" s="96" t="s">
        <v>64</v>
      </c>
      <c r="D307" s="97" t="str">
        <f>IFERROR(IF(C307="","FALTA",VLOOKUP($C307,'[23]E-FISCO'!$A$1:$B$5439,2,)),"FALTA")</f>
        <v>FALTA</v>
      </c>
      <c r="E307" s="9"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8">
        <f>VLOOKUP(A307,'[23]MEMÓRIA LOTE 5 AGRESTE MER'!$1:$1048576,6,FALSE)</f>
        <v>22</v>
      </c>
      <c r="H307" s="99">
        <v>1</v>
      </c>
      <c r="I307" s="100">
        <f>IF($H307="","",IF($H307=1,$O$10,IF($H307=2,$O$11,IF($H307=3,$O$12,IF($H307=4,$O$13,IF($H307=5,$O$14,IF($H307=6,$O$15)))))))</f>
        <v>0.25509999999999999</v>
      </c>
      <c r="J307" s="6">
        <f>IFERROR(VLOOKUP(C307,'[23]SINAPI DEZEMBRO'!$A:$E,4,FALSE),IFERROR(VLOOKUP(C307,'[23]BANCO DE DADOS'!$A$3:$F$10542,5,FALSE),""))</f>
        <v>4181.8900000000003</v>
      </c>
      <c r="K307" s="7">
        <f>IF($G307="","",TRUNC((J307*I307)+J307,2))</f>
        <v>5248.69</v>
      </c>
      <c r="L307" s="100">
        <f>IF($H307="","",IF($H307=1,$P$10,IF($H307=2,$P$11,IF($H307=3,$P$12,IF($H307=4,$P$13,IF($H307=5,$P$14,IF($H307=6,$P$15)))))))</f>
        <v>0</v>
      </c>
      <c r="M307" s="128"/>
      <c r="N307" s="7">
        <f>IF($G307="","",TRUNC((M307*L307)+M307,2))</f>
        <v>0</v>
      </c>
      <c r="O307" s="7">
        <f>IF($G307="","",TRUNC(K307*G307,2))</f>
        <v>115471.18</v>
      </c>
      <c r="P307" s="7">
        <f>IF($G307="","",TRUNC(N307*G307,2))</f>
        <v>0</v>
      </c>
      <c r="Q307" s="20" t="e">
        <f t="shared" ref="Q307:Q308" si="131">P307/$P$305</f>
        <v>#DIV/0!</v>
      </c>
      <c r="V307" s="101"/>
    </row>
    <row r="308" spans="1:22" ht="33" x14ac:dyDescent="0.25">
      <c r="A308" s="49" t="s">
        <v>365</v>
      </c>
      <c r="B308" s="95" t="str">
        <f>IFERROR(VLOOKUP(C308,'[23]SINAPI DEZEMBRO'!$A:$F,6,FALSE),IFERROR(VLOOKUP(C308,'[23]BANCO DE DADOS'!$A$3:$F$10542,2,FALSE),""))</f>
        <v>ORSE NOVEMBRO / 2025</v>
      </c>
      <c r="C308" s="96">
        <v>4659</v>
      </c>
      <c r="D308" s="97" t="str">
        <f>IFERROR(IF(C308="","FALTA",VLOOKUP($C308,'[23]E-FISCO'!$A$1:$B$5439,2,)),"FALTA")</f>
        <v>FALTA</v>
      </c>
      <c r="E308" s="9"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8">
        <f>VLOOKUP(A308,'[23]MEMÓRIA LOTE 5 AGRESTE MER'!$1:$1048576,6,FALSE)</f>
        <v>11</v>
      </c>
      <c r="H308" s="99">
        <v>6</v>
      </c>
      <c r="I308" s="100">
        <f>IF($H308="","",IF($H308=1,$O$10,IF($H308=2,$O$11,IF($H308=3,$O$12,IF($H308=4,$O$13,IF($H308=5,$O$14,IF($H308=6,$O$15)))))))</f>
        <v>0.15740000000000001</v>
      </c>
      <c r="J308" s="6">
        <f>IFERROR(VLOOKUP(C308,'[23]SINAPI DEZEMBRO'!$A:$E,4,FALSE),IFERROR(VLOOKUP(C308,'[23]BANCO DE DADOS'!$A$3:$F$10542,5,FALSE),""))</f>
        <v>1800</v>
      </c>
      <c r="K308" s="7">
        <f>IF($G308="","",TRUNC((J308*I308)+J308,2))</f>
        <v>2083.3200000000002</v>
      </c>
      <c r="L308" s="100">
        <f>IF($H308="","",IF($H308=1,$P$10,IF($H308=2,$P$11,IF($H308=3,$P$12,IF($H308=4,$P$13,IF($H308=5,$P$14,IF($H308=6,$P$15)))))))</f>
        <v>0</v>
      </c>
      <c r="M308" s="128"/>
      <c r="N308" s="7">
        <f>IF($G308="","",TRUNC((M308*L308)+M308,2))</f>
        <v>0</v>
      </c>
      <c r="O308" s="7">
        <f>IF($G308="","",TRUNC(K308*G308,2))</f>
        <v>22916.52</v>
      </c>
      <c r="P308" s="7">
        <f>IF($G308="","",TRUNC(N308*G308,2))</f>
        <v>0</v>
      </c>
      <c r="Q308" s="20" t="e">
        <f t="shared" si="131"/>
        <v>#DIV/0!</v>
      </c>
      <c r="V308" s="101"/>
    </row>
    <row r="309" spans="1:22" x14ac:dyDescent="0.25">
      <c r="A309" s="89" t="s">
        <v>366</v>
      </c>
      <c r="B309" s="89"/>
      <c r="C309" s="90"/>
      <c r="D309" s="91"/>
      <c r="E309" s="3" t="s">
        <v>47</v>
      </c>
      <c r="F309" s="91"/>
      <c r="G309" s="92"/>
      <c r="H309" s="91"/>
      <c r="I309" s="91"/>
      <c r="J309" s="93"/>
      <c r="K309" s="91"/>
      <c r="L309" s="91"/>
      <c r="M309" s="127"/>
      <c r="N309" s="91"/>
      <c r="O309" s="94">
        <f>SUM(O310:O310)</f>
        <v>445874.75</v>
      </c>
      <c r="P309" s="94">
        <f>SUM(P310:P310)</f>
        <v>0</v>
      </c>
      <c r="V309" s="101"/>
    </row>
    <row r="310" spans="1:22" ht="33" x14ac:dyDescent="0.25">
      <c r="A310" s="49" t="s">
        <v>367</v>
      </c>
      <c r="B310" s="95" t="str">
        <f>IFERROR(VLOOKUP(C310,'[23]SINAPI DEZEMBRO'!$A:$F,6,FALSE),IFERROR(VLOOKUP(C310,'[23]BANCO DE DADOS'!$A$3:$F$10542,2,FALSE),""))</f>
        <v>COMPOSIÇÃO</v>
      </c>
      <c r="C310" s="96" t="s">
        <v>72</v>
      </c>
      <c r="D310" s="97" t="str">
        <f>IFERROR(IF(C310="","FALTA",VLOOKUP($C310,'[23]E-FISCO'!$A$1:$B$5439,2,)),"FALTA")</f>
        <v>FALTA</v>
      </c>
      <c r="E310" s="9"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8">
        <f>VLOOKUP(A310,'[23]MEMÓRIA LOTE 5 AGRESTE MER'!$1:$1048576,6,FALSE)</f>
        <v>25</v>
      </c>
      <c r="H310" s="99">
        <v>1</v>
      </c>
      <c r="I310" s="100">
        <f>IF($H310="","",IF($H310=1,$O$10,IF($H310=2,$O$11,IF($H310=3,$O$12,IF($H310=4,$O$13,IF($H310=5,$O$14,IF($H310=6,$O$15)))))))</f>
        <v>0.25509999999999999</v>
      </c>
      <c r="J310" s="6">
        <f>IFERROR(VLOOKUP(C310,'[23]SINAPI DEZEMBRO'!$A:$E,4,FALSE),IFERROR(VLOOKUP(C310,'[23]BANCO DE DADOS'!$A$3:$F$10542,5,FALSE),""))</f>
        <v>14210.02</v>
      </c>
      <c r="K310" s="7">
        <f>IF($G310="","",TRUNC((J310*I310)+J310,2))</f>
        <v>17834.990000000002</v>
      </c>
      <c r="L310" s="100">
        <f>IF($H310="","",IF($H310=1,$P$10,IF($H310=2,$P$11,IF($H310=3,$P$12,IF($H310=4,$P$13,IF($H310=5,$P$14,IF($H310=6,$P$15)))))))</f>
        <v>0</v>
      </c>
      <c r="M310" s="128"/>
      <c r="N310" s="7">
        <f>IF($G310="","",TRUNC((M310*L310)+M310,2))</f>
        <v>0</v>
      </c>
      <c r="O310" s="7">
        <f>IF($G310="","",TRUNC(K310*G310,2))</f>
        <v>445874.75</v>
      </c>
      <c r="P310" s="7">
        <f>IF($G310="","",TRUNC(N310*G310,2))</f>
        <v>0</v>
      </c>
      <c r="Q310" s="20" t="e">
        <f>P310/P309</f>
        <v>#DIV/0!</v>
      </c>
      <c r="V310" s="101"/>
    </row>
    <row r="311" spans="1:22" x14ac:dyDescent="0.25">
      <c r="A311" s="89" t="s">
        <v>368</v>
      </c>
      <c r="B311" s="89"/>
      <c r="C311" s="90"/>
      <c r="D311" s="91"/>
      <c r="E311" s="3" t="s">
        <v>51</v>
      </c>
      <c r="F311" s="91"/>
      <c r="G311" s="92"/>
      <c r="H311" s="91"/>
      <c r="I311" s="91"/>
      <c r="J311" s="93"/>
      <c r="K311" s="91"/>
      <c r="L311" s="91"/>
      <c r="M311" s="127"/>
      <c r="N311" s="91"/>
      <c r="O311" s="94">
        <f>SUM(O312:O312)</f>
        <v>445874.75</v>
      </c>
      <c r="P311" s="94">
        <f>SUM(P312:P312)</f>
        <v>0</v>
      </c>
      <c r="V311" s="101"/>
    </row>
    <row r="312" spans="1:22" ht="33" x14ac:dyDescent="0.25">
      <c r="A312" s="49" t="s">
        <v>369</v>
      </c>
      <c r="B312" s="95" t="str">
        <f>IFERROR(VLOOKUP(C312,'[23]SINAPI DEZEMBRO'!$A:$F,6,FALSE),IFERROR(VLOOKUP(C312,'[23]BANCO DE DADOS'!$A$3:$F$10542,2,FALSE),""))</f>
        <v>COMPOSIÇÃO</v>
      </c>
      <c r="C312" s="96" t="s">
        <v>75</v>
      </c>
      <c r="D312" s="97" t="str">
        <f>IFERROR(IF(C312="","FALTA",VLOOKUP($C312,'[23]E-FISCO'!$A$1:$B$5439,2,)),"FALTA")</f>
        <v>FALTA</v>
      </c>
      <c r="E312" s="9"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8">
        <f>VLOOKUP(A312,'[23]MEMÓRIA LOTE 5 AGRESTE MER'!$1:$1048576,6,FALSE)</f>
        <v>25</v>
      </c>
      <c r="H312" s="99">
        <v>1</v>
      </c>
      <c r="I312" s="100">
        <f>IF($H312="","",IF($H312=1,$O$10,IF($H312=2,$O$11,IF($H312=3,$O$12,IF($H312=4,$O$13,IF($H312=5,$O$14,IF($H312=6,$O$15)))))))</f>
        <v>0.25509999999999999</v>
      </c>
      <c r="J312" s="6">
        <f>IFERROR(VLOOKUP(C312,'[23]SINAPI DEZEMBRO'!$A:$E,4,FALSE),IFERROR(VLOOKUP(C312,'[23]BANCO DE DADOS'!$A$3:$F$10542,5,FALSE),""))</f>
        <v>14210.02</v>
      </c>
      <c r="K312" s="7">
        <f>IF($G312="","",TRUNC((J312*I312)+J312,2))</f>
        <v>17834.990000000002</v>
      </c>
      <c r="L312" s="100">
        <f>IF($H312="","",IF($H312=1,$P$10,IF($H312=2,$P$11,IF($H312=3,$P$12,IF($H312=4,$P$13,IF($H312=5,$P$14,IF($H312=6,$P$15)))))))</f>
        <v>0</v>
      </c>
      <c r="M312" s="128"/>
      <c r="N312" s="7">
        <f>IF($G312="","",TRUNC((M312*L312)+M312,2))</f>
        <v>0</v>
      </c>
      <c r="O312" s="7">
        <f>IF($G312="","",TRUNC(K312*G312,2))</f>
        <v>445874.75</v>
      </c>
      <c r="P312" s="7">
        <f>IF($G312="","",TRUNC(N312*G312,2))</f>
        <v>0</v>
      </c>
      <c r="Q312" s="20" t="e">
        <f>P312/P311</f>
        <v>#DIV/0!</v>
      </c>
      <c r="V312" s="101"/>
    </row>
    <row r="313" spans="1:22" x14ac:dyDescent="0.25">
      <c r="A313" s="89" t="s">
        <v>370</v>
      </c>
      <c r="B313" s="89"/>
      <c r="C313" s="90"/>
      <c r="D313" s="91"/>
      <c r="E313" s="3" t="s">
        <v>88</v>
      </c>
      <c r="F313" s="91"/>
      <c r="G313" s="92"/>
      <c r="H313" s="91"/>
      <c r="I313" s="91"/>
      <c r="J313" s="93"/>
      <c r="K313" s="91"/>
      <c r="L313" s="91"/>
      <c r="M313" s="127"/>
      <c r="N313" s="91"/>
      <c r="O313" s="94">
        <f>SUM(O314:O328)</f>
        <v>10126682.82</v>
      </c>
      <c r="P313" s="94">
        <f>SUM(P314:P328)</f>
        <v>0</v>
      </c>
      <c r="V313" s="101"/>
    </row>
    <row r="314" spans="1:22" x14ac:dyDescent="0.25">
      <c r="A314" s="49" t="s">
        <v>371</v>
      </c>
      <c r="B314" s="95" t="str">
        <f>IFERROR(VLOOKUP(C314,'[23]SINAPI DEZEMBRO'!$A:$F,6,FALSE),IFERROR(VLOOKUP(C314,'[23]BANCO DE DADOS'!$A$3:$F$10542,2,FALSE),""))</f>
        <v>SICRO OUTUBRO / 2025</v>
      </c>
      <c r="C314" s="96">
        <v>4011212</v>
      </c>
      <c r="D314" s="97" t="str">
        <f>IFERROR(IF(C314="","FALTA",VLOOKUP($C314,'[23]E-FISCO'!$A$1:$B$5439,2,)),"FALTA")</f>
        <v>564933 - 1</v>
      </c>
      <c r="E314" s="9"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8">
        <f>VLOOKUP(A314,'[23]MEMÓRIA LOTE 5 AGRESTE MER'!$1:$1048576,6,FALSE)</f>
        <v>105962.6</v>
      </c>
      <c r="H314" s="99">
        <v>1</v>
      </c>
      <c r="I314" s="100">
        <f t="shared" ref="I314:I328" si="132">IF($H314="","",IF($H314=1,$O$10,IF($H314=2,$O$11,IF($H314=3,$O$12,IF($H314=4,$O$13,IF($H314=5,$O$14,IF($H314=6,$O$15)))))))</f>
        <v>0.25509999999999999</v>
      </c>
      <c r="J314" s="6">
        <f>IFERROR(VLOOKUP(C314,'[23]SINAPI DEZEMBRO'!$A:$E,4,FALSE),IFERROR(VLOOKUP(C314,'[23]BANCO DE DADOS'!$A$3:$F$10542,5,FALSE),""))</f>
        <v>0.08</v>
      </c>
      <c r="K314" s="7">
        <f t="shared" ref="K314:K328" si="133">IF($G314="","",TRUNC((J314*I314)+J314,2))</f>
        <v>0.1</v>
      </c>
      <c r="L314" s="100">
        <f t="shared" ref="L314:L328" si="134">IF($H314="","",IF($H314=1,$P$10,IF($H314=2,$P$11,IF($H314=3,$P$12,IF($H314=4,$P$13,IF($H314=5,$P$14,IF($H314=6,$P$15)))))))</f>
        <v>0</v>
      </c>
      <c r="M314" s="128"/>
      <c r="N314" s="7">
        <f t="shared" ref="N314:N328" si="135">IF($G314="","",TRUNC((M314*L314)+M314,2))</f>
        <v>0</v>
      </c>
      <c r="O314" s="7">
        <f t="shared" ref="O314:O328" si="136">IF($G314="","",TRUNC(K314*G314,2))</f>
        <v>10596.26</v>
      </c>
      <c r="P314" s="7">
        <f t="shared" ref="P314:P328" si="137">IF($G314="","",TRUNC(N314*G314,2))</f>
        <v>0</v>
      </c>
      <c r="Q314" s="20" t="e">
        <f>P314/$P$313</f>
        <v>#DIV/0!</v>
      </c>
      <c r="V314" s="101"/>
    </row>
    <row r="315" spans="1:22" x14ac:dyDescent="0.25">
      <c r="A315" s="49" t="s">
        <v>372</v>
      </c>
      <c r="B315" s="95" t="str">
        <f>IFERROR(VLOOKUP(C315,'[23]SINAPI DEZEMBRO'!$A:$F,6,FALSE),IFERROR(VLOOKUP(C315,'[23]BANCO DE DADOS'!$A$3:$F$10542,2,FALSE),""))</f>
        <v>COMPOSIÇÃO</v>
      </c>
      <c r="C315" s="96" t="s">
        <v>95</v>
      </c>
      <c r="D315" s="97" t="str">
        <f>IFERROR(IF(C315="","FALTA",VLOOKUP($C315,'[23]E-FISCO'!$A$1:$B$5439,2,)),"FALTA")</f>
        <v>FALTA</v>
      </c>
      <c r="E315" s="9"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8">
        <f>VLOOKUP(A315,'[23]MEMÓRIA LOTE 5 AGRESTE MER'!$1:$1048576,6,FALSE)</f>
        <v>13535.66</v>
      </c>
      <c r="H315" s="99">
        <v>1</v>
      </c>
      <c r="I315" s="100">
        <f t="shared" si="132"/>
        <v>0.25509999999999999</v>
      </c>
      <c r="J315" s="6">
        <f>IFERROR(VLOOKUP(C315,'[23]SINAPI DEZEMBRO'!$A:$E,4,FALSE),IFERROR(VLOOKUP(C315,'[23]BANCO DE DADOS'!$A$3:$F$10542,5,FALSE),""))</f>
        <v>416.11</v>
      </c>
      <c r="K315" s="7">
        <f t="shared" si="133"/>
        <v>522.25</v>
      </c>
      <c r="L315" s="100">
        <f t="shared" si="134"/>
        <v>0</v>
      </c>
      <c r="M315" s="128"/>
      <c r="N315" s="7">
        <f t="shared" si="135"/>
        <v>0</v>
      </c>
      <c r="O315" s="7">
        <f t="shared" si="136"/>
        <v>7068998.4299999997</v>
      </c>
      <c r="P315" s="7">
        <f t="shared" si="137"/>
        <v>0</v>
      </c>
      <c r="Q315" s="20" t="e">
        <f t="shared" ref="Q315:Q328" si="138">P315/$P$313</f>
        <v>#DIV/0!</v>
      </c>
      <c r="V315" s="101"/>
    </row>
    <row r="316" spans="1:22" ht="33" x14ac:dyDescent="0.25">
      <c r="A316" s="49" t="s">
        <v>373</v>
      </c>
      <c r="B316" s="95" t="str">
        <f>IFERROR(VLOOKUP(C316,'[23]SINAPI DEZEMBRO'!$A:$F,6,FALSE),IFERROR(VLOOKUP(C316,'[23]BANCO DE DADOS'!$A$3:$F$10542,2,FALSE),""))</f>
        <v>SINAPI DEZEMBRO 2025</v>
      </c>
      <c r="C316" s="96">
        <v>100987</v>
      </c>
      <c r="D316" s="97" t="str">
        <f>IFERROR(IF(C316="","FALTA",VLOOKUP($C316,'[23]E-FISCO'!$A$1:$B$5439,2,)),"FALTA")</f>
        <v>FALTA</v>
      </c>
      <c r="E316" s="9"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8">
        <f>VLOOKUP(A316,'[23]MEMÓRIA LOTE 5 AGRESTE MER'!$1:$1048576,6,FALSE)</f>
        <v>5298.13</v>
      </c>
      <c r="H316" s="99">
        <v>1</v>
      </c>
      <c r="I316" s="100">
        <f t="shared" si="132"/>
        <v>0.25509999999999999</v>
      </c>
      <c r="J316" s="6">
        <f>IFERROR(VLOOKUP(C316,'[23]SINAPI DEZEMBRO'!$A:$E,4,FALSE),IFERROR(VLOOKUP(C316,'[23]BANCO DE DADOS'!$A$3:$F$10542,5,FALSE),""))</f>
        <v>10.42</v>
      </c>
      <c r="K316" s="7">
        <f t="shared" si="133"/>
        <v>13.07</v>
      </c>
      <c r="L316" s="100">
        <f t="shared" si="134"/>
        <v>0</v>
      </c>
      <c r="M316" s="128"/>
      <c r="N316" s="7">
        <f t="shared" si="135"/>
        <v>0</v>
      </c>
      <c r="O316" s="7">
        <f t="shared" si="136"/>
        <v>69246.55</v>
      </c>
      <c r="P316" s="7">
        <f t="shared" si="137"/>
        <v>0</v>
      </c>
      <c r="Q316" s="20" t="e">
        <f t="shared" si="138"/>
        <v>#DIV/0!</v>
      </c>
      <c r="V316" s="101"/>
    </row>
    <row r="317" spans="1:22" ht="49.5" x14ac:dyDescent="0.25">
      <c r="A317" s="49" t="s">
        <v>374</v>
      </c>
      <c r="B317" s="95" t="str">
        <f>IFERROR(VLOOKUP(C317,'[23]SINAPI DEZEMBRO'!$A:$F,6,FALSE),IFERROR(VLOOKUP(C317,'[23]BANCO DE DADOS'!$A$3:$F$10542,2,FALSE),""))</f>
        <v>SINAPI DEZEMBRO 2025</v>
      </c>
      <c r="C317" s="96">
        <v>93593</v>
      </c>
      <c r="D317" s="97" t="str">
        <f>IFERROR(IF(C317="","FALTA",VLOOKUP($C317,'[23]E-FISCO'!$A$1:$B$5439,2,)),"FALTA")</f>
        <v>FALTA</v>
      </c>
      <c r="E317" s="9"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8">
        <f>VLOOKUP(A317,'[23]MEMÓRIA LOTE 5 AGRESTE MER'!$1:$1048576,6,FALSE)</f>
        <v>266548.92</v>
      </c>
      <c r="H317" s="99">
        <v>1</v>
      </c>
      <c r="I317" s="100">
        <f t="shared" si="132"/>
        <v>0.25509999999999999</v>
      </c>
      <c r="J317" s="6">
        <f>IFERROR(VLOOKUP(C317,'[23]SINAPI DEZEMBRO'!$A:$E,4,FALSE),IFERROR(VLOOKUP(C317,'[23]BANCO DE DADOS'!$A$3:$F$10542,5,FALSE),""))</f>
        <v>0.87</v>
      </c>
      <c r="K317" s="7">
        <f t="shared" si="133"/>
        <v>1.0900000000000001</v>
      </c>
      <c r="L317" s="100">
        <f t="shared" si="134"/>
        <v>0</v>
      </c>
      <c r="M317" s="128"/>
      <c r="N317" s="7">
        <f t="shared" si="135"/>
        <v>0</v>
      </c>
      <c r="O317" s="7">
        <f t="shared" si="136"/>
        <v>290538.32</v>
      </c>
      <c r="P317" s="7">
        <f t="shared" si="137"/>
        <v>0</v>
      </c>
      <c r="Q317" s="20" t="e">
        <f t="shared" si="138"/>
        <v>#DIV/0!</v>
      </c>
      <c r="V317" s="101"/>
    </row>
    <row r="318" spans="1:22" ht="33" x14ac:dyDescent="0.25">
      <c r="A318" s="49" t="s">
        <v>375</v>
      </c>
      <c r="B318" s="95" t="str">
        <f>IFERROR(VLOOKUP(C318,'[23]SINAPI DEZEMBRO'!$A:$F,6,FALSE),IFERROR(VLOOKUP(C318,'[23]BANCO DE DADOS'!$A$3:$F$10542,2,FALSE),""))</f>
        <v>SINAPI DEZEMBRO 2025</v>
      </c>
      <c r="C318" s="96">
        <v>95876</v>
      </c>
      <c r="D318" s="97" t="str">
        <f>IFERROR(IF(C318="","FALTA",VLOOKUP($C318,'[23]E-FISCO'!$A$1:$B$5439,2,)),"FALTA")</f>
        <v>FALTA</v>
      </c>
      <c r="E318" s="9"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8">
        <f>VLOOKUP(A318,'[23]MEMÓRIA LOTE 5 AGRESTE MER'!$1:$1048576,6,FALSE)</f>
        <v>29616.54</v>
      </c>
      <c r="H318" s="99">
        <v>1</v>
      </c>
      <c r="I318" s="100">
        <f t="shared" si="132"/>
        <v>0.25509999999999999</v>
      </c>
      <c r="J318" s="6">
        <f>IFERROR(VLOOKUP(C318,'[23]SINAPI DEZEMBRO'!$A:$E,4,FALSE),IFERROR(VLOOKUP(C318,'[23]BANCO DE DADOS'!$A$3:$F$10542,5,FALSE),""))</f>
        <v>2.16</v>
      </c>
      <c r="K318" s="7">
        <f t="shared" si="133"/>
        <v>2.71</v>
      </c>
      <c r="L318" s="100">
        <f t="shared" si="134"/>
        <v>0</v>
      </c>
      <c r="M318" s="128"/>
      <c r="N318" s="7">
        <f t="shared" si="135"/>
        <v>0</v>
      </c>
      <c r="O318" s="7">
        <f t="shared" si="136"/>
        <v>80260.820000000007</v>
      </c>
      <c r="P318" s="7">
        <f t="shared" si="137"/>
        <v>0</v>
      </c>
      <c r="Q318" s="20" t="e">
        <f t="shared" si="138"/>
        <v>#DIV/0!</v>
      </c>
      <c r="V318" s="101"/>
    </row>
    <row r="319" spans="1:22" ht="49.5" customHeight="1" x14ac:dyDescent="0.25">
      <c r="A319" s="49" t="s">
        <v>376</v>
      </c>
      <c r="B319" s="95" t="str">
        <f>IFERROR(VLOOKUP(C319,'[23]SINAPI DEZEMBRO'!$A:$F,6,FALSE),IFERROR(VLOOKUP(C319,'[23]BANCO DE DADOS'!$A$3:$F$10542,2,FALSE),""))</f>
        <v>SINAPI DEZEMBRO 2025</v>
      </c>
      <c r="C319" s="96">
        <v>102333</v>
      </c>
      <c r="D319" s="97" t="str">
        <f>IFERROR(IF(C319="","FALTA",VLOOKUP($C319,'[23]E-FISCO'!$A$1:$B$5439,2,)),"FALTA")</f>
        <v>FALTA</v>
      </c>
      <c r="E319" s="9"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8">
        <f>VLOOKUP(A319,'[23]MEMÓRIA LOTE 5 AGRESTE MER'!$1:$1048576,6,FALSE)</f>
        <v>2665.48</v>
      </c>
      <c r="H319" s="99">
        <v>1</v>
      </c>
      <c r="I319" s="100">
        <f t="shared" si="132"/>
        <v>0.25509999999999999</v>
      </c>
      <c r="J319" s="6">
        <f>IFERROR(VLOOKUP(C319,'[23]SINAPI DEZEMBRO'!$A:$E,4,FALSE),IFERROR(VLOOKUP(C319,'[23]BANCO DE DADOS'!$A$3:$F$10542,5,FALSE),""))</f>
        <v>0.74</v>
      </c>
      <c r="K319" s="7">
        <f t="shared" si="133"/>
        <v>0.92</v>
      </c>
      <c r="L319" s="100">
        <f t="shared" si="134"/>
        <v>0</v>
      </c>
      <c r="M319" s="128"/>
      <c r="N319" s="7">
        <f t="shared" si="135"/>
        <v>0</v>
      </c>
      <c r="O319" s="7">
        <f t="shared" si="136"/>
        <v>2452.2399999999998</v>
      </c>
      <c r="P319" s="7">
        <f t="shared" si="137"/>
        <v>0</v>
      </c>
      <c r="Q319" s="20" t="e">
        <f t="shared" si="138"/>
        <v>#DIV/0!</v>
      </c>
      <c r="V319" s="101"/>
    </row>
    <row r="320" spans="1:22" x14ac:dyDescent="0.25">
      <c r="A320" s="49" t="s">
        <v>377</v>
      </c>
      <c r="B320" s="95" t="str">
        <f>IFERROR(VLOOKUP(C320,'[23]SINAPI DEZEMBRO'!$A:$F,6,FALSE),IFERROR(VLOOKUP(C320,'[23]BANCO DE DADOS'!$A$3:$F$10542,2,FALSE),""))</f>
        <v>SICRO OUTUBRO / 2025</v>
      </c>
      <c r="C320" s="96">
        <v>4011353</v>
      </c>
      <c r="D320" s="97" t="str">
        <f>IFERROR(IF(C320="","FALTA",VLOOKUP($C320,'[23]E-FISCO'!$A$1:$B$5439,2,)),"FALTA")</f>
        <v>484847 - 0</v>
      </c>
      <c r="E320" s="9" t="str">
        <f>IFERROR(VLOOKUP(C320,'[23]SINAPI DEZEMBRO'!$A:$E,2,FALSE),IFERROR(VLOOKUP(C320,'[23]BANCO DE DADOS'!$A$3:$F$10542,3,FALSE),""))</f>
        <v>PINTURA DE LIGAÇÃO (ADAPTADO)</v>
      </c>
      <c r="F320" s="5" t="str">
        <f>IFERROR(VLOOKUP(C320,'[23]SINAPI DEZEMBRO'!$A:$E,3,FALSE),IFERROR(VLOOKUP(C320,'[23]BANCO DE DADOS'!$A$3:$F$10542,4,FALSE),""))</f>
        <v>M²</v>
      </c>
      <c r="G320" s="98">
        <f>VLOOKUP(A320,'[23]MEMÓRIA LOTE 5 AGRESTE MER'!$1:$1048576,6,FALSE)</f>
        <v>105962.6</v>
      </c>
      <c r="H320" s="99">
        <v>1</v>
      </c>
      <c r="I320" s="100">
        <f t="shared" si="132"/>
        <v>0.25509999999999999</v>
      </c>
      <c r="J320" s="6">
        <f>IFERROR(VLOOKUP(C320,'[23]SINAPI DEZEMBRO'!$A:$E,4,FALSE),IFERROR(VLOOKUP(C320,'[23]BANCO DE DADOS'!$A$3:$F$10542,5,FALSE),""))</f>
        <v>1.91</v>
      </c>
      <c r="K320" s="7">
        <f t="shared" si="133"/>
        <v>2.39</v>
      </c>
      <c r="L320" s="100">
        <f t="shared" si="134"/>
        <v>0</v>
      </c>
      <c r="M320" s="128"/>
      <c r="N320" s="7">
        <f t="shared" si="135"/>
        <v>0</v>
      </c>
      <c r="O320" s="7">
        <f t="shared" si="136"/>
        <v>253250.61</v>
      </c>
      <c r="P320" s="7">
        <f t="shared" si="137"/>
        <v>0</v>
      </c>
      <c r="Q320" s="20" t="e">
        <f t="shared" si="138"/>
        <v>#DIV/0!</v>
      </c>
      <c r="V320" s="101"/>
    </row>
    <row r="321" spans="1:22" ht="49.5" x14ac:dyDescent="0.25">
      <c r="A321" s="49" t="s">
        <v>378</v>
      </c>
      <c r="B321" s="95" t="str">
        <f>IFERROR(VLOOKUP(C321,'[23]SINAPI DEZEMBRO'!$A:$F,6,FALSE),IFERROR(VLOOKUP(C321,'[23]BANCO DE DADOS'!$A$3:$F$10542,2,FALSE),""))</f>
        <v>SINAPI DEZEMBRO 2025</v>
      </c>
      <c r="C321" s="96">
        <v>96001</v>
      </c>
      <c r="D321" s="97" t="str">
        <f>IFERROR(IF(C321="","FALTA",VLOOKUP($C321,'[23]E-FISCO'!$A$1:$B$5439,2,)),"FALTA")</f>
        <v>FALTA</v>
      </c>
      <c r="E321" s="9"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8">
        <f>VLOOKUP(A321,'[23]MEMÓRIA LOTE 5 AGRESTE MER'!$1:$1048576,6,FALSE)</f>
        <v>31788.78</v>
      </c>
      <c r="H321" s="99">
        <v>1</v>
      </c>
      <c r="I321" s="100">
        <f t="shared" si="132"/>
        <v>0.25509999999999999</v>
      </c>
      <c r="J321" s="6">
        <f>IFERROR(VLOOKUP(C321,'[23]SINAPI DEZEMBRO'!$A:$E,4,FALSE),IFERROR(VLOOKUP(C321,'[23]BANCO DE DADOS'!$A$3:$F$10542,5,FALSE),""))</f>
        <v>7.6</v>
      </c>
      <c r="K321" s="7">
        <f t="shared" si="133"/>
        <v>9.5299999999999994</v>
      </c>
      <c r="L321" s="100">
        <f t="shared" si="134"/>
        <v>0</v>
      </c>
      <c r="M321" s="128"/>
      <c r="N321" s="7">
        <f t="shared" si="135"/>
        <v>0</v>
      </c>
      <c r="O321" s="7">
        <f t="shared" si="136"/>
        <v>302947.07</v>
      </c>
      <c r="P321" s="7">
        <f t="shared" si="137"/>
        <v>0</v>
      </c>
      <c r="Q321" s="20" t="e">
        <f t="shared" si="138"/>
        <v>#DIV/0!</v>
      </c>
      <c r="V321" s="101"/>
    </row>
    <row r="322" spans="1:22" ht="33" x14ac:dyDescent="0.25">
      <c r="A322" s="49" t="s">
        <v>379</v>
      </c>
      <c r="B322" s="95" t="str">
        <f>IFERROR(VLOOKUP(C322,'[23]SINAPI DEZEMBRO'!$A:$F,6,FALSE),IFERROR(VLOOKUP(C322,'[23]BANCO DE DADOS'!$A$3:$F$10542,2,FALSE),""))</f>
        <v>COMPOSIÇÃO</v>
      </c>
      <c r="C322" s="96" t="s">
        <v>102</v>
      </c>
      <c r="D322" s="97" t="str">
        <f>IFERROR(IF(C322="","FALTA",VLOOKUP($C322,'[23]E-FISCO'!$A$1:$B$5439,2,)),"FALTA")</f>
        <v>FALTA</v>
      </c>
      <c r="E322" s="9"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8">
        <f>VLOOKUP(A322,'[23]MEMÓRIA LOTE 5 AGRESTE MER'!$1:$1048576,6,FALSE)</f>
        <v>47.68</v>
      </c>
      <c r="H322" s="99">
        <v>2</v>
      </c>
      <c r="I322" s="100">
        <f t="shared" si="132"/>
        <v>0.1895</v>
      </c>
      <c r="J322" s="6">
        <f>IFERROR(VLOOKUP(C322,'[23]SINAPI DEZEMBRO'!$A:$E,4,FALSE),IFERROR(VLOOKUP(C322,'[23]BANCO DE DADOS'!$A$3:$F$10542,5,FALSE),""))</f>
        <v>636.01</v>
      </c>
      <c r="K322" s="7">
        <f t="shared" si="133"/>
        <v>756.53</v>
      </c>
      <c r="L322" s="100">
        <f t="shared" si="134"/>
        <v>0</v>
      </c>
      <c r="M322" s="128"/>
      <c r="N322" s="7">
        <f t="shared" si="135"/>
        <v>0</v>
      </c>
      <c r="O322" s="7">
        <f t="shared" si="136"/>
        <v>36071.35</v>
      </c>
      <c r="P322" s="7">
        <f t="shared" si="137"/>
        <v>0</v>
      </c>
      <c r="Q322" s="20" t="e">
        <f t="shared" si="138"/>
        <v>#DIV/0!</v>
      </c>
      <c r="V322" s="101"/>
    </row>
    <row r="323" spans="1:22" ht="33" x14ac:dyDescent="0.25">
      <c r="A323" s="49" t="s">
        <v>380</v>
      </c>
      <c r="B323" s="95" t="str">
        <f>IFERROR(VLOOKUP(C323,'[23]SINAPI DEZEMBRO'!$A:$F,6,FALSE),IFERROR(VLOOKUP(C323,'[23]BANCO DE DADOS'!$A$3:$F$10542,2,FALSE),""))</f>
        <v>COMPOSIÇÃO</v>
      </c>
      <c r="C323" s="96" t="s">
        <v>106</v>
      </c>
      <c r="D323" s="97" t="str">
        <f>IFERROR(IF(C323="","FALTA",VLOOKUP($C323,'[23]E-FISCO'!$A$1:$B$5439,2,)),"FALTA")</f>
        <v>FALTA</v>
      </c>
      <c r="E323" s="9"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8">
        <f>VLOOKUP(A323,'[23]MEMÓRIA LOTE 5 AGRESTE MER'!$1:$1048576,6,FALSE)</f>
        <v>855.45</v>
      </c>
      <c r="H323" s="99">
        <v>2</v>
      </c>
      <c r="I323" s="100">
        <f t="shared" si="132"/>
        <v>0.1895</v>
      </c>
      <c r="J323" s="6">
        <f>IFERROR(VLOOKUP(C323,'[23]SINAPI DEZEMBRO'!$A:$E,4,FALSE),IFERROR(VLOOKUP(C323,'[23]BANCO DE DADOS'!$A$3:$F$10542,5,FALSE),""))</f>
        <v>636.01</v>
      </c>
      <c r="K323" s="7">
        <f t="shared" si="133"/>
        <v>756.53</v>
      </c>
      <c r="L323" s="100">
        <f t="shared" si="134"/>
        <v>0</v>
      </c>
      <c r="M323" s="128"/>
      <c r="N323" s="7">
        <f t="shared" si="135"/>
        <v>0</v>
      </c>
      <c r="O323" s="7">
        <f t="shared" si="136"/>
        <v>647173.57999999996</v>
      </c>
      <c r="P323" s="7">
        <f t="shared" si="137"/>
        <v>0</v>
      </c>
      <c r="Q323" s="20" t="e">
        <f t="shared" si="138"/>
        <v>#DIV/0!</v>
      </c>
      <c r="V323" s="101"/>
    </row>
    <row r="324" spans="1:22" ht="49.5" x14ac:dyDescent="0.25">
      <c r="A324" s="49" t="s">
        <v>381</v>
      </c>
      <c r="B324" s="95" t="str">
        <f>IFERROR(VLOOKUP(C324,'[23]SINAPI DEZEMBRO'!$A:$F,6,FALSE),IFERROR(VLOOKUP(C324,'[23]BANCO DE DADOS'!$A$3:$F$10542,2,FALSE),""))</f>
        <v>SINAPI DEZEMBRO 2025</v>
      </c>
      <c r="C324" s="96">
        <v>96396</v>
      </c>
      <c r="D324" s="97" t="str">
        <f>IFERROR(IF(C324="","FALTA",VLOOKUP($C324,'[23]E-FISCO'!$A$1:$B$5439,2,)),"FALTA")</f>
        <v>FALTA</v>
      </c>
      <c r="E324" s="9"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8">
        <f>VLOOKUP(A324,'[23]MEMÓRIA LOTE 5 AGRESTE MER'!$1:$1048576,6,FALSE)</f>
        <v>1589.43</v>
      </c>
      <c r="H324" s="99">
        <v>1</v>
      </c>
      <c r="I324" s="100">
        <f t="shared" si="132"/>
        <v>0.25509999999999999</v>
      </c>
      <c r="J324" s="6">
        <f>IFERROR(VLOOKUP(C324,'[23]SINAPI DEZEMBRO'!$A:$E,4,FALSE),IFERROR(VLOOKUP(C324,'[23]BANCO DE DADOS'!$A$3:$F$10542,5,FALSE),""))</f>
        <v>174.98</v>
      </c>
      <c r="K324" s="7">
        <f t="shared" si="133"/>
        <v>219.61</v>
      </c>
      <c r="L324" s="100">
        <f t="shared" si="134"/>
        <v>0</v>
      </c>
      <c r="M324" s="128"/>
      <c r="N324" s="7">
        <f t="shared" si="135"/>
        <v>0</v>
      </c>
      <c r="O324" s="7">
        <f t="shared" si="136"/>
        <v>349054.71999999997</v>
      </c>
      <c r="P324" s="7">
        <f t="shared" si="137"/>
        <v>0</v>
      </c>
      <c r="Q324" s="20" t="e">
        <f t="shared" si="138"/>
        <v>#DIV/0!</v>
      </c>
      <c r="V324" s="101"/>
    </row>
    <row r="325" spans="1:22" ht="49.5" x14ac:dyDescent="0.25">
      <c r="A325" s="49" t="s">
        <v>382</v>
      </c>
      <c r="B325" s="95" t="str">
        <f>IFERROR(VLOOKUP(C325,'[23]SINAPI DEZEMBRO'!$A:$F,6,FALSE),IFERROR(VLOOKUP(C325,'[23]BANCO DE DADOS'!$A$3:$F$10542,2,FALSE),""))</f>
        <v>SINAPI DEZEMBRO 2025</v>
      </c>
      <c r="C325" s="104">
        <v>100975</v>
      </c>
      <c r="D325" s="97" t="str">
        <f>IFERROR(IF(C325="","FALTA",VLOOKUP($C325,'[23]E-FISCO'!$A$1:$B$5439,2,)),"FALTA")</f>
        <v>FALTA</v>
      </c>
      <c r="E325" s="9"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8">
        <f>VLOOKUP(A325,'[23]MEMÓRIA LOTE 5 AGRESTE MER'!$1:$1048576,6,FALSE)</f>
        <v>3178.86</v>
      </c>
      <c r="H325" s="99">
        <v>1</v>
      </c>
      <c r="I325" s="100">
        <f t="shared" si="132"/>
        <v>0.25509999999999999</v>
      </c>
      <c r="J325" s="6">
        <f>IFERROR(VLOOKUP(C325,'[23]SINAPI DEZEMBRO'!$A:$E,4,FALSE),IFERROR(VLOOKUP(C325,'[23]BANCO DE DADOS'!$A$3:$F$10542,5,FALSE),""))</f>
        <v>8.4700000000000006</v>
      </c>
      <c r="K325" s="7">
        <f t="shared" si="133"/>
        <v>10.63</v>
      </c>
      <c r="L325" s="100">
        <f t="shared" si="134"/>
        <v>0</v>
      </c>
      <c r="M325" s="128"/>
      <c r="N325" s="7">
        <f t="shared" si="135"/>
        <v>0</v>
      </c>
      <c r="O325" s="7">
        <f t="shared" si="136"/>
        <v>33791.279999999999</v>
      </c>
      <c r="P325" s="7">
        <f t="shared" si="137"/>
        <v>0</v>
      </c>
      <c r="Q325" s="20" t="e">
        <f t="shared" si="138"/>
        <v>#DIV/0!</v>
      </c>
      <c r="V325" s="101"/>
    </row>
    <row r="326" spans="1:22" ht="49.5" x14ac:dyDescent="0.25">
      <c r="A326" s="49" t="s">
        <v>383</v>
      </c>
      <c r="B326" s="95" t="str">
        <f>IFERROR(VLOOKUP(C326,'[23]SINAPI DEZEMBRO'!$A:$F,6,FALSE),IFERROR(VLOOKUP(C326,'[23]BANCO DE DADOS'!$A$3:$F$10542,2,FALSE),""))</f>
        <v>SINAPI DEZEMBRO 2025</v>
      </c>
      <c r="C326" s="104">
        <v>93593</v>
      </c>
      <c r="D326" s="97" t="str">
        <f>IFERROR(IF(C326="","FALTA",VLOOKUP($C326,'[23]E-FISCO'!$A$1:$B$5439,2,)),"FALTA")</f>
        <v>FALTA</v>
      </c>
      <c r="E326" s="9"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8">
        <f>VLOOKUP(A326,'[23]MEMÓRIA LOTE 5 AGRESTE MER'!$1:$1048576,6,FALSE)</f>
        <v>358909.18</v>
      </c>
      <c r="H326" s="99">
        <v>1</v>
      </c>
      <c r="I326" s="100">
        <f t="shared" si="132"/>
        <v>0.25509999999999999</v>
      </c>
      <c r="J326" s="6">
        <f>IFERROR(VLOOKUP(C326,'[23]SINAPI DEZEMBRO'!$A:$E,4,FALSE),IFERROR(VLOOKUP(C326,'[23]BANCO DE DADOS'!$A$3:$F$10542,5,FALSE),""))</f>
        <v>0.87</v>
      </c>
      <c r="K326" s="7">
        <f t="shared" si="133"/>
        <v>1.0900000000000001</v>
      </c>
      <c r="L326" s="100">
        <f t="shared" si="134"/>
        <v>0</v>
      </c>
      <c r="M326" s="128"/>
      <c r="N326" s="7">
        <f t="shared" si="135"/>
        <v>0</v>
      </c>
      <c r="O326" s="7">
        <f t="shared" si="136"/>
        <v>391211</v>
      </c>
      <c r="P326" s="7">
        <f t="shared" si="137"/>
        <v>0</v>
      </c>
      <c r="Q326" s="20" t="e">
        <f t="shared" si="138"/>
        <v>#DIV/0!</v>
      </c>
      <c r="V326" s="101"/>
    </row>
    <row r="327" spans="1:22" ht="33" x14ac:dyDescent="0.25">
      <c r="A327" s="49" t="s">
        <v>384</v>
      </c>
      <c r="B327" s="95" t="str">
        <f>IFERROR(VLOOKUP(C327,'[23]SINAPI DEZEMBRO'!$A:$F,6,FALSE),IFERROR(VLOOKUP(C327,'[23]BANCO DE DADOS'!$A$3:$F$10542,2,FALSE),""))</f>
        <v>SINAPI DEZEMBRO 2025</v>
      </c>
      <c r="C327" s="104">
        <v>95876</v>
      </c>
      <c r="D327" s="97" t="str">
        <f>IFERROR(IF(C327="","FALTA",VLOOKUP($C327,'[23]E-FISCO'!$A$1:$B$5439,2,)),"FALTA")</f>
        <v>FALTA</v>
      </c>
      <c r="E327" s="9"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8">
        <f>VLOOKUP(A327,'[23]MEMÓRIA LOTE 5 AGRESTE MER'!$1:$1048576,6,FALSE)</f>
        <v>39878.79</v>
      </c>
      <c r="H327" s="99">
        <v>1</v>
      </c>
      <c r="I327" s="100">
        <f t="shared" si="132"/>
        <v>0.25509999999999999</v>
      </c>
      <c r="J327" s="6">
        <f>IFERROR(VLOOKUP(C327,'[23]SINAPI DEZEMBRO'!$A:$E,4,FALSE),IFERROR(VLOOKUP(C327,'[23]BANCO DE DADOS'!$A$3:$F$10542,5,FALSE),""))</f>
        <v>2.16</v>
      </c>
      <c r="K327" s="7">
        <f t="shared" si="133"/>
        <v>2.71</v>
      </c>
      <c r="L327" s="100">
        <f t="shared" si="134"/>
        <v>0</v>
      </c>
      <c r="M327" s="128"/>
      <c r="N327" s="7">
        <f t="shared" si="135"/>
        <v>0</v>
      </c>
      <c r="O327" s="7">
        <f t="shared" si="136"/>
        <v>108071.52</v>
      </c>
      <c r="P327" s="7">
        <f t="shared" si="137"/>
        <v>0</v>
      </c>
      <c r="Q327" s="20" t="e">
        <f t="shared" si="138"/>
        <v>#DIV/0!</v>
      </c>
      <c r="V327" s="101"/>
    </row>
    <row r="328" spans="1:22" ht="49.5" x14ac:dyDescent="0.25">
      <c r="A328" s="49" t="s">
        <v>385</v>
      </c>
      <c r="B328" s="95" t="str">
        <f>IFERROR(VLOOKUP(C328,'[23]SINAPI DEZEMBRO'!$A:$F,6,FALSE),IFERROR(VLOOKUP(C328,'[23]BANCO DE DADOS'!$A$3:$F$10542,2,FALSE),""))</f>
        <v>COTAÇÃO</v>
      </c>
      <c r="C328" s="104" t="s">
        <v>386</v>
      </c>
      <c r="D328" s="97" t="str">
        <f>IFERROR(IF(C328="","FALTA",VLOOKUP($C328,'[23]E-FISCO'!$A$1:$B$5439,2,)),"FALTA")</f>
        <v>FALTA</v>
      </c>
      <c r="E328" s="9"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8">
        <f>VLOOKUP(A328,'[23]MEMÓRIA LOTE 5 AGRESTE MER'!$1:$1048576,6,FALSE)</f>
        <v>4060.69</v>
      </c>
      <c r="H328" s="99">
        <v>2</v>
      </c>
      <c r="I328" s="100">
        <f t="shared" si="132"/>
        <v>0.1895</v>
      </c>
      <c r="J328" s="6">
        <f>IFERROR(VLOOKUP(C328,'[23]SINAPI DEZEMBRO'!$A:$E,4,FALSE),IFERROR(VLOOKUP(C328,'[23]BANCO DE DADOS'!$A$3:$F$10542,5,FALSE),""))</f>
        <v>100</v>
      </c>
      <c r="K328" s="7">
        <f t="shared" si="133"/>
        <v>118.95</v>
      </c>
      <c r="L328" s="100">
        <f t="shared" si="134"/>
        <v>0</v>
      </c>
      <c r="M328" s="128"/>
      <c r="N328" s="7">
        <f t="shared" si="135"/>
        <v>0</v>
      </c>
      <c r="O328" s="7">
        <f t="shared" si="136"/>
        <v>483019.07</v>
      </c>
      <c r="P328" s="7">
        <f t="shared" si="137"/>
        <v>0</v>
      </c>
      <c r="Q328" s="20" t="e">
        <f t="shared" si="138"/>
        <v>#DIV/0!</v>
      </c>
      <c r="V328" s="101"/>
    </row>
    <row r="329" spans="1:22" x14ac:dyDescent="0.25">
      <c r="A329" s="89" t="s">
        <v>387</v>
      </c>
      <c r="B329" s="89"/>
      <c r="C329" s="90"/>
      <c r="D329" s="91"/>
      <c r="E329" s="3" t="s">
        <v>144</v>
      </c>
      <c r="F329" s="91"/>
      <c r="G329" s="92"/>
      <c r="H329" s="91"/>
      <c r="I329" s="91"/>
      <c r="J329" s="93"/>
      <c r="K329" s="91"/>
      <c r="L329" s="91"/>
      <c r="M329" s="127"/>
      <c r="N329" s="91"/>
      <c r="O329" s="94">
        <f>SUM(O330:O338)</f>
        <v>720648.38</v>
      </c>
      <c r="P329" s="94">
        <f>SUM(P330:P338)</f>
        <v>0</v>
      </c>
      <c r="V329" s="101"/>
    </row>
    <row r="330" spans="1:22" ht="33" x14ac:dyDescent="0.25">
      <c r="A330" s="49" t="s">
        <v>388</v>
      </c>
      <c r="B330" s="95" t="str">
        <f>IFERROR(VLOOKUP(C330,'[23]SINAPI DEZEMBRO'!$A:$F,6,FALSE),IFERROR(VLOOKUP(C330,'[23]BANCO DE DADOS'!$A$3:$F$10542,2,FALSE),""))</f>
        <v>SICRO OUTUBRO / 2025</v>
      </c>
      <c r="C330" s="96">
        <v>5213444</v>
      </c>
      <c r="D330" s="97" t="str">
        <f>IFERROR(IF(C330="","FALTA",VLOOKUP($C330,'[23]E-FISCO'!$A$1:$B$5439,2,)),"FALTA")</f>
        <v>556854 - 4</v>
      </c>
      <c r="E330" s="9"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8">
        <f>VLOOKUP(A330,'[23]MEMÓRIA LOTE 5 AGRESTE MER'!$1:$1048576,6,FALSE)</f>
        <v>270</v>
      </c>
      <c r="H330" s="99">
        <v>1</v>
      </c>
      <c r="I330" s="100">
        <f t="shared" ref="I330:I338" si="139">IF($H330="","",IF($H330=1,$O$10,IF($H330=2,$O$11,IF($H330=3,$O$12,IF($H330=4,$O$13,IF($H330=5,$O$14,IF($H330=6,$O$15)))))))</f>
        <v>0.25509999999999999</v>
      </c>
      <c r="J330" s="6">
        <f>IFERROR(VLOOKUP(C330,'[23]SINAPI DEZEMBRO'!$A:$E,4,FALSE),IFERROR(VLOOKUP(C330,'[23]BANCO DE DADOS'!$A$3:$F$10542,5,FALSE),""))</f>
        <v>290.60000000000002</v>
      </c>
      <c r="K330" s="7">
        <f t="shared" ref="K330:K338" si="140">IF($G330="","",TRUNC((J330*I330)+J330,2))</f>
        <v>364.73</v>
      </c>
      <c r="L330" s="100">
        <f t="shared" ref="L330:L338" si="141">IF($H330="","",IF($H330=1,$P$10,IF($H330=2,$P$11,IF($H330=3,$P$12,IF($H330=4,$P$13,IF($H330=5,$P$14,IF($H330=6,$P$15)))))))</f>
        <v>0</v>
      </c>
      <c r="M330" s="128"/>
      <c r="N330" s="7">
        <f t="shared" ref="N330:N338" si="142">IF($G330="","",TRUNC((M330*L330)+M330,2))</f>
        <v>0</v>
      </c>
      <c r="O330" s="7">
        <f t="shared" ref="O330:O338" si="143">IF($G330="","",TRUNC(K330*G330,2))</f>
        <v>98477.1</v>
      </c>
      <c r="P330" s="7">
        <f t="shared" ref="P330:P338" si="144">IF($G330="","",TRUNC(N330*G330,2))</f>
        <v>0</v>
      </c>
      <c r="Q330" s="20" t="e">
        <f>P330/$P$329</f>
        <v>#DIV/0!</v>
      </c>
      <c r="V330" s="101"/>
    </row>
    <row r="331" spans="1:22" ht="33" x14ac:dyDescent="0.25">
      <c r="A331" s="49" t="s">
        <v>389</v>
      </c>
      <c r="B331" s="95" t="str">
        <f>IFERROR(VLOOKUP(C331,'[23]SINAPI DEZEMBRO'!$A:$F,6,FALSE),IFERROR(VLOOKUP(C331,'[23]BANCO DE DADOS'!$A$3:$F$10542,2,FALSE),""))</f>
        <v>SICRO OUTUBRO / 2025</v>
      </c>
      <c r="C331" s="96">
        <v>5213855</v>
      </c>
      <c r="D331" s="97" t="str">
        <f>IFERROR(IF(C331="","FALTA",VLOOKUP($C331,'[23]E-FISCO'!$A$1:$B$5439,2,)),"FALTA")</f>
        <v>563840 - 2</v>
      </c>
      <c r="E331" s="9"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8">
        <f>VLOOKUP(A331,'[23]MEMÓRIA LOTE 5 AGRESTE MER'!$1:$1048576,6,FALSE)</f>
        <v>15</v>
      </c>
      <c r="H331" s="99">
        <v>1</v>
      </c>
      <c r="I331" s="100">
        <f t="shared" si="139"/>
        <v>0.25509999999999999</v>
      </c>
      <c r="J331" s="6">
        <f>IFERROR(VLOOKUP(C331,'[23]SINAPI DEZEMBRO'!$A:$E,4,FALSE),IFERROR(VLOOKUP(C331,'[23]BANCO DE DADOS'!$A$3:$F$10542,5,FALSE),""))</f>
        <v>435.57</v>
      </c>
      <c r="K331" s="7">
        <f t="shared" si="140"/>
        <v>546.67999999999995</v>
      </c>
      <c r="L331" s="100">
        <f t="shared" si="141"/>
        <v>0</v>
      </c>
      <c r="M331" s="128"/>
      <c r="N331" s="7">
        <f t="shared" si="142"/>
        <v>0</v>
      </c>
      <c r="O331" s="7">
        <f t="shared" si="143"/>
        <v>8200.2000000000007</v>
      </c>
      <c r="P331" s="7">
        <f t="shared" si="144"/>
        <v>0</v>
      </c>
      <c r="Q331" s="20" t="e">
        <f t="shared" ref="Q331:Q338" si="145">P331/$P$329</f>
        <v>#DIV/0!</v>
      </c>
      <c r="V331" s="101"/>
    </row>
    <row r="332" spans="1:22" ht="33" x14ac:dyDescent="0.25">
      <c r="A332" s="49" t="s">
        <v>390</v>
      </c>
      <c r="B332" s="95" t="str">
        <f>IFERROR(VLOOKUP(C332,'[23]SINAPI DEZEMBRO'!$A:$F,6,FALSE),IFERROR(VLOOKUP(C332,'[23]BANCO DE DADOS'!$A$3:$F$10542,2,FALSE),""))</f>
        <v>SICRO OUTUBRO / 2025</v>
      </c>
      <c r="C332" s="96">
        <v>5213464</v>
      </c>
      <c r="D332" s="97" t="str">
        <f>IFERROR(IF(C332="","FALTA",VLOOKUP($C332,'[23]E-FISCO'!$A$1:$B$5439,2,)),"FALTA")</f>
        <v>556853 - 6</v>
      </c>
      <c r="E332" s="9"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8">
        <f>VLOOKUP(A332,'[23]MEMÓRIA LOTE 5 AGRESTE MER'!$1:$1048576,6,FALSE)</f>
        <v>108</v>
      </c>
      <c r="H332" s="99">
        <v>1</v>
      </c>
      <c r="I332" s="100">
        <f t="shared" si="139"/>
        <v>0.25509999999999999</v>
      </c>
      <c r="J332" s="6">
        <f>IFERROR(VLOOKUP(C332,'[23]SINAPI DEZEMBRO'!$A:$E,4,FALSE),IFERROR(VLOOKUP(C332,'[23]BANCO DE DADOS'!$A$3:$F$10542,5,FALSE),""))</f>
        <v>290.57</v>
      </c>
      <c r="K332" s="7">
        <f t="shared" si="140"/>
        <v>364.69</v>
      </c>
      <c r="L332" s="100">
        <f t="shared" si="141"/>
        <v>0</v>
      </c>
      <c r="M332" s="128"/>
      <c r="N332" s="7">
        <f t="shared" si="142"/>
        <v>0</v>
      </c>
      <c r="O332" s="7">
        <f t="shared" si="143"/>
        <v>39386.519999999997</v>
      </c>
      <c r="P332" s="7">
        <f t="shared" si="144"/>
        <v>0</v>
      </c>
      <c r="Q332" s="20" t="e">
        <f t="shared" si="145"/>
        <v>#DIV/0!</v>
      </c>
      <c r="V332" s="101"/>
    </row>
    <row r="333" spans="1:22" ht="49.5" x14ac:dyDescent="0.25">
      <c r="A333" s="49" t="s">
        <v>391</v>
      </c>
      <c r="B333" s="95" t="str">
        <f>IFERROR(VLOOKUP(C333,'[23]SINAPI DEZEMBRO'!$A:$F,6,FALSE),IFERROR(VLOOKUP(C333,'[23]BANCO DE DADOS'!$A$3:$F$10542,2,FALSE),""))</f>
        <v>SICRO OUTUBRO / 2025</v>
      </c>
      <c r="C333" s="96">
        <v>5213863</v>
      </c>
      <c r="D333" s="97" t="str">
        <f>IFERROR(IF(C333="","FALTA",VLOOKUP($C333,'[23]E-FISCO'!$A$1:$B$5439,2,)),"FALTA")</f>
        <v>563839 - 9</v>
      </c>
      <c r="E333" s="9"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8">
        <f>VLOOKUP(A333,'[23]MEMÓRIA LOTE 5 AGRESTE MER'!$1:$1048576,6,FALSE)</f>
        <v>378</v>
      </c>
      <c r="H333" s="99">
        <v>1</v>
      </c>
      <c r="I333" s="100">
        <f t="shared" si="139"/>
        <v>0.25509999999999999</v>
      </c>
      <c r="J333" s="6">
        <f>IFERROR(VLOOKUP(C333,'[23]SINAPI DEZEMBRO'!$A:$E,4,FALSE),IFERROR(VLOOKUP(C333,'[23]BANCO DE DADOS'!$A$3:$F$10542,5,FALSE),""))</f>
        <v>484.52</v>
      </c>
      <c r="K333" s="7">
        <f t="shared" si="140"/>
        <v>608.12</v>
      </c>
      <c r="L333" s="100">
        <f t="shared" si="141"/>
        <v>0</v>
      </c>
      <c r="M333" s="128"/>
      <c r="N333" s="7">
        <f t="shared" si="142"/>
        <v>0</v>
      </c>
      <c r="O333" s="7">
        <f t="shared" si="143"/>
        <v>229869.36</v>
      </c>
      <c r="P333" s="7">
        <f t="shared" si="144"/>
        <v>0</v>
      </c>
      <c r="Q333" s="20" t="e">
        <f t="shared" si="145"/>
        <v>#DIV/0!</v>
      </c>
      <c r="V333" s="101"/>
    </row>
    <row r="334" spans="1:22" ht="33" x14ac:dyDescent="0.25">
      <c r="A334" s="49" t="s">
        <v>392</v>
      </c>
      <c r="B334" s="95" t="str">
        <f>IFERROR(VLOOKUP(C334,'[23]SINAPI DEZEMBRO'!$A:$F,6,FALSE),IFERROR(VLOOKUP(C334,'[23]BANCO DE DADOS'!$A$3:$F$10542,2,FALSE),""))</f>
        <v>SICRO OUTUBRO / 2025</v>
      </c>
      <c r="C334" s="96">
        <v>5213440</v>
      </c>
      <c r="D334" s="97" t="str">
        <f>IFERROR(IF(C334="","FALTA",VLOOKUP($C334,'[23]E-FISCO'!$A$1:$B$5439,2,)),"FALTA")</f>
        <v>509149 - 7</v>
      </c>
      <c r="E334" s="9"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8">
        <f>VLOOKUP(A334,'[23]MEMÓRIA LOTE 5 AGRESTE MER'!$1:$1048576,6,FALSE)</f>
        <v>270</v>
      </c>
      <c r="H334" s="99">
        <v>1</v>
      </c>
      <c r="I334" s="100">
        <f t="shared" si="139"/>
        <v>0.25509999999999999</v>
      </c>
      <c r="J334" s="6">
        <f>IFERROR(VLOOKUP(C334,'[23]SINAPI DEZEMBRO'!$A:$E,4,FALSE),IFERROR(VLOOKUP(C334,'[23]BANCO DE DADOS'!$A$3:$F$10542,5,FALSE),""))</f>
        <v>290.52999999999997</v>
      </c>
      <c r="K334" s="7">
        <f t="shared" si="140"/>
        <v>364.64</v>
      </c>
      <c r="L334" s="100">
        <f t="shared" si="141"/>
        <v>0</v>
      </c>
      <c r="M334" s="128"/>
      <c r="N334" s="7">
        <f t="shared" si="142"/>
        <v>0</v>
      </c>
      <c r="O334" s="7">
        <f t="shared" si="143"/>
        <v>98452.800000000003</v>
      </c>
      <c r="P334" s="7">
        <f t="shared" si="144"/>
        <v>0</v>
      </c>
      <c r="Q334" s="20" t="e">
        <f t="shared" si="145"/>
        <v>#DIV/0!</v>
      </c>
      <c r="V334" s="101"/>
    </row>
    <row r="335" spans="1:22" ht="33" x14ac:dyDescent="0.25">
      <c r="A335" s="49" t="s">
        <v>393</v>
      </c>
      <c r="B335" s="95" t="str">
        <f>IFERROR(VLOOKUP(C335,'[23]SINAPI DEZEMBRO'!$A:$F,6,FALSE),IFERROR(VLOOKUP(C335,'[23]BANCO DE DADOS'!$A$3:$F$10542,2,FALSE),""))</f>
        <v>SICRO OUTUBRO / 2025</v>
      </c>
      <c r="C335" s="96">
        <v>5213448</v>
      </c>
      <c r="D335" s="97" t="str">
        <f>IFERROR(IF(C335="","FALTA",VLOOKUP($C335,'[23]E-FISCO'!$A$1:$B$5439,2,)),"FALTA")</f>
        <v>608292 - 0</v>
      </c>
      <c r="E335" s="9"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8">
        <f>VLOOKUP(A335,'[23]MEMÓRIA LOTE 5 AGRESTE MER'!$1:$1048576,6,FALSE)</f>
        <v>36</v>
      </c>
      <c r="H335" s="99">
        <v>1</v>
      </c>
      <c r="I335" s="100">
        <f t="shared" si="139"/>
        <v>0.25509999999999999</v>
      </c>
      <c r="J335" s="6">
        <f>IFERROR(VLOOKUP(C335,'[23]SINAPI DEZEMBRO'!$A:$E,4,FALSE),IFERROR(VLOOKUP(C335,'[23]BANCO DE DADOS'!$A$3:$F$10542,5,FALSE),""))</f>
        <v>199.32</v>
      </c>
      <c r="K335" s="7">
        <f t="shared" si="140"/>
        <v>250.16</v>
      </c>
      <c r="L335" s="100">
        <f t="shared" si="141"/>
        <v>0</v>
      </c>
      <c r="M335" s="128"/>
      <c r="N335" s="7">
        <f t="shared" si="142"/>
        <v>0</v>
      </c>
      <c r="O335" s="7">
        <f t="shared" si="143"/>
        <v>9005.76</v>
      </c>
      <c r="P335" s="7">
        <f t="shared" si="144"/>
        <v>0</v>
      </c>
      <c r="Q335" s="20" t="e">
        <f t="shared" si="145"/>
        <v>#DIV/0!</v>
      </c>
      <c r="V335" s="101"/>
    </row>
    <row r="336" spans="1:22" ht="33" x14ac:dyDescent="0.25">
      <c r="A336" s="49" t="s">
        <v>394</v>
      </c>
      <c r="B336" s="95" t="str">
        <f>IFERROR(VLOOKUP(C336,'[23]SINAPI DEZEMBRO'!$A:$F,6,FALSE),IFERROR(VLOOKUP(C336,'[23]BANCO DE DADOS'!$A$3:$F$10542,2,FALSE),""))</f>
        <v>SICRO OUTUBRO / 2025</v>
      </c>
      <c r="C336" s="96">
        <v>5213859</v>
      </c>
      <c r="D336" s="97"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8">
        <f>VLOOKUP(A336,'[23]MEMÓRIA LOTE 5 AGRESTE MER'!$1:$1048576,6,FALSE)</f>
        <v>36</v>
      </c>
      <c r="H336" s="99">
        <v>1</v>
      </c>
      <c r="I336" s="100">
        <f t="shared" si="139"/>
        <v>0.25509999999999999</v>
      </c>
      <c r="J336" s="6">
        <f>IFERROR(VLOOKUP(C336,'[23]SINAPI DEZEMBRO'!$A:$E,4,FALSE),IFERROR(VLOOKUP(C336,'[23]BANCO DE DADOS'!$A$3:$F$10542,5,FALSE),""))</f>
        <v>479.01</v>
      </c>
      <c r="K336" s="7">
        <f t="shared" si="140"/>
        <v>601.20000000000005</v>
      </c>
      <c r="L336" s="100">
        <f t="shared" si="141"/>
        <v>0</v>
      </c>
      <c r="M336" s="128"/>
      <c r="N336" s="7">
        <f t="shared" si="142"/>
        <v>0</v>
      </c>
      <c r="O336" s="7">
        <f t="shared" si="143"/>
        <v>21643.200000000001</v>
      </c>
      <c r="P336" s="7">
        <f t="shared" si="144"/>
        <v>0</v>
      </c>
      <c r="Q336" s="20" t="e">
        <f t="shared" si="145"/>
        <v>#DIV/0!</v>
      </c>
      <c r="V336" s="101"/>
    </row>
    <row r="337" spans="1:22" ht="66" x14ac:dyDescent="0.25">
      <c r="A337" s="49" t="s">
        <v>395</v>
      </c>
      <c r="B337" s="95" t="str">
        <f>IFERROR(VLOOKUP(C337,'[23]SINAPI DEZEMBRO'!$A:$F,6,FALSE),IFERROR(VLOOKUP(C337,'[23]BANCO DE DADOS'!$A$3:$F$10542,2,FALSE),""))</f>
        <v>COMPOSIÇÃO</v>
      </c>
      <c r="C337" s="96" t="s">
        <v>153</v>
      </c>
      <c r="D337" s="97"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8">
        <f>VLOOKUP(A337,'[23]MEMÓRIA LOTE 5 AGRESTE MER'!$1:$1048576,6,FALSE)</f>
        <v>94</v>
      </c>
      <c r="H337" s="99">
        <v>1</v>
      </c>
      <c r="I337" s="100">
        <f t="shared" si="139"/>
        <v>0.25509999999999999</v>
      </c>
      <c r="J337" s="6">
        <f>IFERROR(VLOOKUP(C337,'[23]SINAPI DEZEMBRO'!$A:$E,4,FALSE),IFERROR(VLOOKUP(C337,'[23]BANCO DE DADOS'!$A$3:$F$10542,5,FALSE),""))</f>
        <v>757.97</v>
      </c>
      <c r="K337" s="7">
        <f t="shared" si="140"/>
        <v>951.32</v>
      </c>
      <c r="L337" s="100">
        <f t="shared" si="141"/>
        <v>0</v>
      </c>
      <c r="M337" s="128"/>
      <c r="N337" s="7">
        <f t="shared" si="142"/>
        <v>0</v>
      </c>
      <c r="O337" s="7">
        <f t="shared" si="143"/>
        <v>89424.08</v>
      </c>
      <c r="P337" s="7">
        <f t="shared" si="144"/>
        <v>0</v>
      </c>
      <c r="Q337" s="20" t="e">
        <f t="shared" si="145"/>
        <v>#DIV/0!</v>
      </c>
      <c r="V337" s="101"/>
    </row>
    <row r="338" spans="1:22" ht="66" x14ac:dyDescent="0.25">
      <c r="A338" s="49" t="s">
        <v>396</v>
      </c>
      <c r="B338" s="95" t="str">
        <f>IFERROR(VLOOKUP(C338,'[23]SINAPI DEZEMBRO'!$A:$F,6,FALSE),IFERROR(VLOOKUP(C338,'[23]BANCO DE DADOS'!$A$3:$F$10542,2,FALSE),""))</f>
        <v>COMPOSIÇÃO</v>
      </c>
      <c r="C338" s="96" t="s">
        <v>155</v>
      </c>
      <c r="D338" s="97"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8">
        <f>VLOOKUP(A338,'[23]MEMÓRIA LOTE 5 AGRESTE MER'!$1:$1048576,6,FALSE)</f>
        <v>141</v>
      </c>
      <c r="H338" s="99">
        <v>1</v>
      </c>
      <c r="I338" s="100">
        <f t="shared" si="139"/>
        <v>0.25509999999999999</v>
      </c>
      <c r="J338" s="6">
        <f>IFERROR(VLOOKUP(C338,'[23]SINAPI DEZEMBRO'!$A:$E,4,FALSE),IFERROR(VLOOKUP(C338,'[23]BANCO DE DADOS'!$A$3:$F$10542,5,FALSE),""))</f>
        <v>713.06</v>
      </c>
      <c r="K338" s="7">
        <f t="shared" si="140"/>
        <v>894.96</v>
      </c>
      <c r="L338" s="100">
        <f t="shared" si="141"/>
        <v>0</v>
      </c>
      <c r="M338" s="128"/>
      <c r="N338" s="7">
        <f t="shared" si="142"/>
        <v>0</v>
      </c>
      <c r="O338" s="7">
        <f t="shared" si="143"/>
        <v>126189.36</v>
      </c>
      <c r="P338" s="7">
        <f t="shared" si="144"/>
        <v>0</v>
      </c>
      <c r="Q338" s="20" t="e">
        <f t="shared" si="145"/>
        <v>#DIV/0!</v>
      </c>
      <c r="V338" s="101"/>
    </row>
    <row r="339" spans="1:22" x14ac:dyDescent="0.25">
      <c r="A339" s="89" t="s">
        <v>397</v>
      </c>
      <c r="B339" s="89"/>
      <c r="C339" s="90"/>
      <c r="D339" s="91"/>
      <c r="E339" s="3" t="s">
        <v>157</v>
      </c>
      <c r="F339" s="91"/>
      <c r="G339" s="92"/>
      <c r="H339" s="91"/>
      <c r="I339" s="91"/>
      <c r="J339" s="93"/>
      <c r="K339" s="91"/>
      <c r="L339" s="91"/>
      <c r="M339" s="127"/>
      <c r="N339" s="91"/>
      <c r="O339" s="94">
        <f>SUM(O340:O345)</f>
        <v>1148192.3700000001</v>
      </c>
      <c r="P339" s="94">
        <f>SUM(P340:P345)</f>
        <v>0</v>
      </c>
      <c r="V339" s="101"/>
    </row>
    <row r="340" spans="1:22" x14ac:dyDescent="0.25">
      <c r="A340" s="49" t="s">
        <v>398</v>
      </c>
      <c r="B340" s="95" t="str">
        <f>IFERROR(VLOOKUP(C340,'[23]SINAPI DEZEMBRO'!$A:$F,6,FALSE),IFERROR(VLOOKUP(C340,'[23]BANCO DE DADOS'!$A$3:$F$10542,2,FALSE),""))</f>
        <v>SICRO OUTUBRO / 2025</v>
      </c>
      <c r="C340" s="96">
        <v>5213401</v>
      </c>
      <c r="D340" s="97" t="str">
        <f>IFERROR(IF(C340="","FALTA",VLOOKUP($C340,'[23]E-FISCO'!$A$1:$B$5439,2,)),"FALTA")</f>
        <v>568235 - 5</v>
      </c>
      <c r="E340" s="9"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8">
        <f>VLOOKUP(A340,'[23]MEMÓRIA LOTE 5 AGRESTE MER'!$1:$1048576,6,FALSE)</f>
        <v>13421.92</v>
      </c>
      <c r="H340" s="99">
        <v>1</v>
      </c>
      <c r="I340" s="100">
        <f t="shared" ref="I340:I345" si="146">IF($H340="","",IF($H340=1,$O$10,IF($H340=2,$O$11,IF($H340=3,$O$12,IF($H340=4,$O$13,IF($H340=5,$O$14,IF($H340=6,$O$15)))))))</f>
        <v>0.25509999999999999</v>
      </c>
      <c r="J340" s="6">
        <f>IFERROR(VLOOKUP(C340,'[23]SINAPI DEZEMBRO'!$A:$E,4,FALSE),IFERROR(VLOOKUP(C340,'[23]BANCO DE DADOS'!$A$3:$F$10542,5,FALSE),""))</f>
        <v>28.53</v>
      </c>
      <c r="K340" s="7">
        <f t="shared" ref="K340:K345" si="147">IF($G340="","",TRUNC((J340*I340)+J340,2))</f>
        <v>35.799999999999997</v>
      </c>
      <c r="L340" s="100">
        <f t="shared" ref="L340:L345" si="148">IF($H340="","",IF($H340=1,$P$10,IF($H340=2,$P$11,IF($H340=3,$P$12,IF($H340=4,$P$13,IF($H340=5,$P$14,IF($H340=6,$P$15)))))))</f>
        <v>0</v>
      </c>
      <c r="M340" s="128"/>
      <c r="N340" s="7">
        <f t="shared" ref="N340:N345" si="149">IF($G340="","",TRUNC((M340*L340)+M340,2))</f>
        <v>0</v>
      </c>
      <c r="O340" s="7">
        <f t="shared" ref="O340:O345" si="150">IF($G340="","",TRUNC(K340*G340,2))</f>
        <v>480504.73</v>
      </c>
      <c r="P340" s="7">
        <f t="shared" ref="P340:P345" si="151">IF($G340="","",TRUNC(N340*G340,2))</f>
        <v>0</v>
      </c>
      <c r="Q340" s="20" t="e">
        <f>P340/$P$339</f>
        <v>#DIV/0!</v>
      </c>
      <c r="V340" s="101"/>
    </row>
    <row r="341" spans="1:22" ht="33" x14ac:dyDescent="0.25">
      <c r="A341" s="49" t="s">
        <v>399</v>
      </c>
      <c r="B341" s="95" t="str">
        <f>IFERROR(VLOOKUP(C341,'[23]SINAPI DEZEMBRO'!$A:$F,6,FALSE),IFERROR(VLOOKUP(C341,'[23]BANCO DE DADOS'!$A$3:$F$10542,2,FALSE),""))</f>
        <v>SICRO OUTUBRO / 2025</v>
      </c>
      <c r="C341" s="96">
        <v>5213410</v>
      </c>
      <c r="D341" s="97" t="str">
        <f>IFERROR(IF(C341="","FALTA",VLOOKUP($C341,'[23]E-FISCO'!$A$1:$B$5439,2,)),"FALTA")</f>
        <v>608281 - 5</v>
      </c>
      <c r="E341" s="9"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8">
        <f>VLOOKUP(A341,'[23]MEMÓRIA LOTE 5 AGRESTE MER'!$1:$1048576,6,FALSE)</f>
        <v>706.44</v>
      </c>
      <c r="H341" s="99">
        <v>1</v>
      </c>
      <c r="I341" s="100">
        <f t="shared" si="146"/>
        <v>0.25509999999999999</v>
      </c>
      <c r="J341" s="6">
        <f>IFERROR(VLOOKUP(C341,'[23]SINAPI DEZEMBRO'!$A:$E,4,FALSE),IFERROR(VLOOKUP(C341,'[23]BANCO DE DADOS'!$A$3:$F$10542,5,FALSE),""))</f>
        <v>150.31</v>
      </c>
      <c r="K341" s="7">
        <f t="shared" si="147"/>
        <v>188.65</v>
      </c>
      <c r="L341" s="100">
        <f t="shared" si="148"/>
        <v>0</v>
      </c>
      <c r="M341" s="128"/>
      <c r="N341" s="7">
        <f t="shared" si="149"/>
        <v>0</v>
      </c>
      <c r="O341" s="7">
        <f t="shared" si="150"/>
        <v>133269.9</v>
      </c>
      <c r="P341" s="7">
        <f t="shared" si="151"/>
        <v>0</v>
      </c>
      <c r="Q341" s="20" t="e">
        <f t="shared" ref="Q341:Q345" si="152">P341/$P$339</f>
        <v>#DIV/0!</v>
      </c>
      <c r="V341" s="101"/>
    </row>
    <row r="342" spans="1:22" ht="33" x14ac:dyDescent="0.25">
      <c r="A342" s="49" t="s">
        <v>400</v>
      </c>
      <c r="B342" s="95" t="str">
        <f>IFERROR(VLOOKUP(C342,'[23]SINAPI DEZEMBRO'!$A:$F,6,FALSE),IFERROR(VLOOKUP(C342,'[23]BANCO DE DADOS'!$A$3:$F$10542,2,FALSE),""))</f>
        <v>SICRO OUTUBRO / 2025</v>
      </c>
      <c r="C342" s="96">
        <v>5219606</v>
      </c>
      <c r="D342" s="97"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8">
        <f>VLOOKUP(A342,'[23]MEMÓRIA LOTE 5 AGRESTE MER'!$1:$1048576,6,FALSE)</f>
        <v>3532</v>
      </c>
      <c r="H342" s="99">
        <v>1</v>
      </c>
      <c r="I342" s="100">
        <f t="shared" si="146"/>
        <v>0.25509999999999999</v>
      </c>
      <c r="J342" s="6">
        <f>IFERROR(VLOOKUP(C342,'[23]SINAPI DEZEMBRO'!$A:$E,4,FALSE),IFERROR(VLOOKUP(C342,'[23]BANCO DE DADOS'!$A$3:$F$10542,5,FALSE),""))</f>
        <v>38.31</v>
      </c>
      <c r="K342" s="7">
        <f t="shared" si="147"/>
        <v>48.08</v>
      </c>
      <c r="L342" s="100">
        <f t="shared" si="148"/>
        <v>0</v>
      </c>
      <c r="M342" s="128"/>
      <c r="N342" s="7">
        <f t="shared" si="149"/>
        <v>0</v>
      </c>
      <c r="O342" s="7">
        <f t="shared" si="150"/>
        <v>169818.56</v>
      </c>
      <c r="P342" s="7">
        <f t="shared" si="151"/>
        <v>0</v>
      </c>
      <c r="Q342" s="20" t="e">
        <f t="shared" si="152"/>
        <v>#DIV/0!</v>
      </c>
      <c r="V342" s="101"/>
    </row>
    <row r="343" spans="1:22" ht="33" x14ac:dyDescent="0.25">
      <c r="A343" s="49" t="s">
        <v>401</v>
      </c>
      <c r="B343" s="95" t="str">
        <f>IFERROR(VLOOKUP(C343,'[23]SINAPI DEZEMBRO'!$A:$F,6,FALSE),IFERROR(VLOOKUP(C343,'[23]BANCO DE DADOS'!$A$3:$F$10542,2,FALSE),""))</f>
        <v>SICRO OUTUBRO / 2025</v>
      </c>
      <c r="C343" s="96">
        <v>5213407</v>
      </c>
      <c r="D343" s="97"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8">
        <f>VLOOKUP(A343,'[23]MEMÓRIA LOTE 5 AGRESTE MER'!$1:$1048576,6,FALSE)</f>
        <v>5298.12</v>
      </c>
      <c r="H343" s="99">
        <v>1</v>
      </c>
      <c r="I343" s="100">
        <f t="shared" si="146"/>
        <v>0.25509999999999999</v>
      </c>
      <c r="J343" s="6">
        <f>IFERROR(VLOOKUP(C343,'[23]SINAPI DEZEMBRO'!$A:$E,4,FALSE),IFERROR(VLOOKUP(C343,'[23]BANCO DE DADOS'!$A$3:$F$10542,5,FALSE),""))</f>
        <v>33.75</v>
      </c>
      <c r="K343" s="7">
        <f t="shared" si="147"/>
        <v>42.35</v>
      </c>
      <c r="L343" s="100">
        <f t="shared" si="148"/>
        <v>0</v>
      </c>
      <c r="M343" s="128"/>
      <c r="N343" s="7">
        <f t="shared" si="149"/>
        <v>0</v>
      </c>
      <c r="O343" s="7">
        <f t="shared" si="150"/>
        <v>224375.38</v>
      </c>
      <c r="P343" s="7">
        <f t="shared" si="151"/>
        <v>0</v>
      </c>
      <c r="Q343" s="20" t="e">
        <f t="shared" si="152"/>
        <v>#DIV/0!</v>
      </c>
      <c r="V343" s="101"/>
    </row>
    <row r="344" spans="1:22" x14ac:dyDescent="0.25">
      <c r="A344" s="49" t="s">
        <v>402</v>
      </c>
      <c r="B344" s="95" t="str">
        <f>IFERROR(VLOOKUP(C344,'[23]SINAPI DEZEMBRO'!$A:$F,6,FALSE),IFERROR(VLOOKUP(C344,'[23]BANCO DE DADOS'!$A$3:$F$10542,2,FALSE),""))</f>
        <v>SINAPI DEZEMBRO 2025</v>
      </c>
      <c r="C344" s="96">
        <v>102498</v>
      </c>
      <c r="D344" s="97"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8">
        <f>VLOOKUP(A344,'[23]MEMÓRIA LOTE 5 AGRESTE MER'!$1:$1048576,6,FALSE)</f>
        <v>35320.86</v>
      </c>
      <c r="H344" s="99">
        <v>1</v>
      </c>
      <c r="I344" s="100">
        <f t="shared" si="146"/>
        <v>0.25509999999999999</v>
      </c>
      <c r="J344" s="6">
        <f>IFERROR(VLOOKUP(C344,'[23]SINAPI DEZEMBRO'!$A:$E,4,FALSE),IFERROR(VLOOKUP(C344,'[23]BANCO DE DADOS'!$A$3:$F$10542,5,FALSE),""))</f>
        <v>1.72</v>
      </c>
      <c r="K344" s="7">
        <f t="shared" si="147"/>
        <v>2.15</v>
      </c>
      <c r="L344" s="100">
        <f t="shared" si="148"/>
        <v>0</v>
      </c>
      <c r="M344" s="128"/>
      <c r="N344" s="7">
        <f t="shared" si="149"/>
        <v>0</v>
      </c>
      <c r="O344" s="7">
        <f t="shared" si="150"/>
        <v>75939.839999999997</v>
      </c>
      <c r="P344" s="7">
        <f t="shared" si="151"/>
        <v>0</v>
      </c>
      <c r="Q344" s="20" t="e">
        <f t="shared" si="152"/>
        <v>#DIV/0!</v>
      </c>
      <c r="V344" s="101"/>
    </row>
    <row r="345" spans="1:22" x14ac:dyDescent="0.25">
      <c r="A345" s="49" t="s">
        <v>403</v>
      </c>
      <c r="B345" s="95" t="str">
        <f>IFERROR(VLOOKUP(C345,'[23]SINAPI DEZEMBRO'!$A:$F,6,FALSE),IFERROR(VLOOKUP(C345,'[23]BANCO DE DADOS'!$A$3:$F$10542,2,FALSE),""))</f>
        <v>SICRO OUTUBRO / 2025</v>
      </c>
      <c r="C345" s="96">
        <v>4915708</v>
      </c>
      <c r="D345" s="97"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8">
        <f>VLOOKUP(A345,'[23]MEMÓRIA LOTE 5 AGRESTE MER'!$1:$1048576,6,FALSE)</f>
        <v>70641.72</v>
      </c>
      <c r="H345" s="99">
        <v>1</v>
      </c>
      <c r="I345" s="100">
        <f t="shared" si="146"/>
        <v>0.25509999999999999</v>
      </c>
      <c r="J345" s="6">
        <f>IFERROR(VLOOKUP(C345,'[23]SINAPI DEZEMBRO'!$A:$E,4,FALSE),IFERROR(VLOOKUP(C345,'[23]BANCO DE DADOS'!$A$3:$F$10542,5,FALSE),""))</f>
        <v>0.73</v>
      </c>
      <c r="K345" s="7">
        <f t="shared" si="147"/>
        <v>0.91</v>
      </c>
      <c r="L345" s="100">
        <f t="shared" si="148"/>
        <v>0</v>
      </c>
      <c r="M345" s="128"/>
      <c r="N345" s="7">
        <f t="shared" si="149"/>
        <v>0</v>
      </c>
      <c r="O345" s="7">
        <f t="shared" si="150"/>
        <v>64283.96</v>
      </c>
      <c r="P345" s="7">
        <f t="shared" si="151"/>
        <v>0</v>
      </c>
      <c r="Q345" s="20" t="e">
        <f t="shared" si="152"/>
        <v>#DIV/0!</v>
      </c>
      <c r="V345" s="101"/>
    </row>
    <row r="346" spans="1:22" x14ac:dyDescent="0.25">
      <c r="A346" s="89" t="s">
        <v>404</v>
      </c>
      <c r="B346" s="89"/>
      <c r="C346" s="90"/>
      <c r="D346" s="91"/>
      <c r="E346" s="3" t="s">
        <v>163</v>
      </c>
      <c r="F346" s="91"/>
      <c r="G346" s="92"/>
      <c r="H346" s="91"/>
      <c r="I346" s="91"/>
      <c r="J346" s="93"/>
      <c r="K346" s="91"/>
      <c r="L346" s="91"/>
      <c r="M346" s="127"/>
      <c r="N346" s="91"/>
      <c r="O346" s="94">
        <f>SUM(O347:O357)</f>
        <v>844567.17</v>
      </c>
      <c r="P346" s="94">
        <f>SUM(P347:P357)</f>
        <v>0</v>
      </c>
      <c r="V346" s="101"/>
    </row>
    <row r="347" spans="1:22" x14ac:dyDescent="0.25">
      <c r="A347" s="49" t="s">
        <v>405</v>
      </c>
      <c r="B347" s="95" t="str">
        <f>IFERROR(VLOOKUP(C347,'[23]SINAPI DEZEMBRO'!$A:$F,6,FALSE),IFERROR(VLOOKUP(C347,'[23]BANCO DE DADOS'!$A$3:$F$10542,2,FALSE),""))</f>
        <v>SINAPI-I DEZEMBRO 2025</v>
      </c>
      <c r="C347" s="96">
        <v>10848</v>
      </c>
      <c r="D347" s="97" t="str">
        <f>IFERROR(IF(C347="","FALTA",VLOOKUP($C347,'[23]E-FISCO'!$A$1:$B$5439,2,)),"FALTA")</f>
        <v>FALTA</v>
      </c>
      <c r="E347" s="9" t="str">
        <f>IFERROR(VLOOKUP(C347,'[23]SINAPI DEZEMBRO'!$A:$E,2,FALSE),IFERROR(VLOOKUP(C347,'[23]BANCO DE DADOS'!$A$3:$F$10542,3,FALSE),""))</f>
        <v>PLACA DE INAUGURACAO METALICA, *40* CM X *60* CM</v>
      </c>
      <c r="F347" s="5" t="str">
        <f>IFERROR(VLOOKUP(C347,'[23]SINAPI DEZEMBRO'!$A:$E,3,FALSE),IFERROR(VLOOKUP(C347,'[23]BANCO DE DADOS'!$A$3:$F$10542,4,FALSE),""))</f>
        <v>UN</v>
      </c>
      <c r="G347" s="98">
        <f>VLOOKUP(A347,'[23]MEMÓRIA LOTE 5 AGRESTE MER'!$1:$1048576,6,FALSE)</f>
        <v>26</v>
      </c>
      <c r="H347" s="99">
        <v>5</v>
      </c>
      <c r="I347" s="100">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0">
        <f t="shared" ref="L347:L357" si="155">IF($H347="","",IF($H347=1,$P$10,IF($H347=2,$P$11,IF($H347=3,$P$12,IF($H347=4,$P$13,IF($H347=5,$P$14,IF($H347=6,$P$15)))))))</f>
        <v>0</v>
      </c>
      <c r="M347" s="128"/>
      <c r="N347" s="7">
        <f t="shared" ref="N347:N357" si="156">IF($G347="","",TRUNC((M347*L347)+M347,2))</f>
        <v>0</v>
      </c>
      <c r="O347" s="7">
        <f t="shared" ref="O347:O357" si="157">IF($G347="","",TRUNC(K347*G347,2))</f>
        <v>37125.660000000003</v>
      </c>
      <c r="P347" s="7">
        <f t="shared" ref="P347:P357" si="158">IF($G347="","",TRUNC(N347*G347,2))</f>
        <v>0</v>
      </c>
      <c r="Q347" s="20" t="e">
        <f>P347/$P$346</f>
        <v>#DIV/0!</v>
      </c>
      <c r="V347" s="101"/>
    </row>
    <row r="348" spans="1:22" ht="49.5" x14ac:dyDescent="0.25">
      <c r="A348" s="49" t="s">
        <v>406</v>
      </c>
      <c r="B348" s="95" t="str">
        <f>IFERROR(VLOOKUP(C348,'[23]SINAPI DEZEMBRO'!$A:$F,6,FALSE),IFERROR(VLOOKUP(C348,'[23]BANCO DE DADOS'!$A$3:$F$10542,2,FALSE),""))</f>
        <v>SICRO OUTUBRO / 2025</v>
      </c>
      <c r="C348" s="96">
        <v>5213834</v>
      </c>
      <c r="D348" s="97" t="str">
        <f>IFERROR(IF(C348="","FALTA",VLOOKUP($C348,'[23]E-FISCO'!$A$1:$B$5439,2,)),"FALTA")</f>
        <v>FALTA</v>
      </c>
      <c r="E348" s="9"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8">
        <f>VLOOKUP(A348,'[23]MEMÓRIA LOTE 5 AGRESTE MER'!$1:$1048576,6,FALSE)</f>
        <v>968</v>
      </c>
      <c r="H348" s="99">
        <v>1</v>
      </c>
      <c r="I348" s="100">
        <f t="shared" si="153"/>
        <v>0.25509999999999999</v>
      </c>
      <c r="J348" s="6">
        <f>IFERROR(VLOOKUP(C348,'[23]SINAPI DEZEMBRO'!$A:$E,4,FALSE),IFERROR(VLOOKUP(C348,'[23]BANCO DE DADOS'!$A$3:$F$10542,5,FALSE),""))</f>
        <v>7.59</v>
      </c>
      <c r="K348" s="7">
        <f t="shared" si="154"/>
        <v>9.52</v>
      </c>
      <c r="L348" s="100">
        <f t="shared" si="155"/>
        <v>0</v>
      </c>
      <c r="M348" s="128"/>
      <c r="N348" s="7">
        <f t="shared" si="156"/>
        <v>0</v>
      </c>
      <c r="O348" s="7">
        <f t="shared" si="157"/>
        <v>9215.36</v>
      </c>
      <c r="P348" s="7">
        <f t="shared" si="158"/>
        <v>0</v>
      </c>
      <c r="Q348" s="20" t="e">
        <f t="shared" ref="Q348:Q357" si="159">P348/$P$346</f>
        <v>#DIV/0!</v>
      </c>
      <c r="V348" s="101"/>
    </row>
    <row r="349" spans="1:22" ht="49.5" x14ac:dyDescent="0.25">
      <c r="A349" s="49" t="s">
        <v>407</v>
      </c>
      <c r="B349" s="95" t="str">
        <f>IFERROR(VLOOKUP(C349,'[23]SINAPI DEZEMBRO'!$A:$F,6,FALSE),IFERROR(VLOOKUP(C349,'[23]BANCO DE DADOS'!$A$3:$F$10542,2,FALSE),""))</f>
        <v>SICRO OUTUBRO / 2025</v>
      </c>
      <c r="C349" s="96">
        <v>5213838</v>
      </c>
      <c r="D349" s="97" t="str">
        <f>IFERROR(IF(C349="","FALTA",VLOOKUP($C349,'[23]E-FISCO'!$A$1:$B$5439,2,)),"FALTA")</f>
        <v>514990 - 8</v>
      </c>
      <c r="E349" s="9"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8">
        <f>VLOOKUP(A349,'[23]MEMÓRIA LOTE 5 AGRESTE MER'!$1:$1048576,6,FALSE)</f>
        <v>968</v>
      </c>
      <c r="H349" s="99">
        <v>1</v>
      </c>
      <c r="I349" s="100">
        <f t="shared" si="153"/>
        <v>0.25509999999999999</v>
      </c>
      <c r="J349" s="6">
        <f>IFERROR(VLOOKUP(C349,'[23]SINAPI DEZEMBRO'!$A:$E,4,FALSE),IFERROR(VLOOKUP(C349,'[23]BANCO DE DADOS'!$A$3:$F$10542,5,FALSE),""))</f>
        <v>5.16</v>
      </c>
      <c r="K349" s="7">
        <f t="shared" si="154"/>
        <v>6.47</v>
      </c>
      <c r="L349" s="100">
        <f t="shared" si="155"/>
        <v>0</v>
      </c>
      <c r="M349" s="128"/>
      <c r="N349" s="7">
        <f t="shared" si="156"/>
        <v>0</v>
      </c>
      <c r="O349" s="7">
        <f t="shared" si="157"/>
        <v>6262.96</v>
      </c>
      <c r="P349" s="7">
        <f t="shared" si="158"/>
        <v>0</v>
      </c>
      <c r="Q349" s="20" t="e">
        <f t="shared" si="159"/>
        <v>#DIV/0!</v>
      </c>
      <c r="V349" s="101"/>
    </row>
    <row r="350" spans="1:22" ht="33" x14ac:dyDescent="0.25">
      <c r="A350" s="49" t="s">
        <v>408</v>
      </c>
      <c r="B350" s="95" t="str">
        <f>IFERROR(VLOOKUP(C350,'[23]SINAPI DEZEMBRO'!$A:$F,6,FALSE),IFERROR(VLOOKUP(C350,'[23]BANCO DE DADOS'!$A$3:$F$10542,2,FALSE),""))</f>
        <v>SINAPI DEZEMBRO 2025</v>
      </c>
      <c r="C350" s="96">
        <v>104790</v>
      </c>
      <c r="D350" s="97" t="str">
        <f>IFERROR(IF(C350="","FALTA",VLOOKUP($C350,'[23]E-FISCO'!$A$1:$B$5439,2,)),"FALTA")</f>
        <v>FALTA</v>
      </c>
      <c r="E350" s="9"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8">
        <f>VLOOKUP(A350,'[23]MEMÓRIA LOTE 5 AGRESTE MER'!$1:$1048576,6,FALSE)</f>
        <v>8.14</v>
      </c>
      <c r="H350" s="99">
        <v>1</v>
      </c>
      <c r="I350" s="100">
        <f t="shared" si="153"/>
        <v>0.25509999999999999</v>
      </c>
      <c r="J350" s="6">
        <f>IFERROR(VLOOKUP(C350,'[23]SINAPI DEZEMBRO'!$A:$E,4,FALSE),IFERROR(VLOOKUP(C350,'[23]BANCO DE DADOS'!$A$3:$F$10542,5,FALSE),""))</f>
        <v>100.24</v>
      </c>
      <c r="K350" s="7">
        <f t="shared" si="154"/>
        <v>125.81</v>
      </c>
      <c r="L350" s="100">
        <f t="shared" si="155"/>
        <v>0</v>
      </c>
      <c r="M350" s="128"/>
      <c r="N350" s="7">
        <f t="shared" si="156"/>
        <v>0</v>
      </c>
      <c r="O350" s="7">
        <f t="shared" si="157"/>
        <v>1024.0899999999999</v>
      </c>
      <c r="P350" s="7">
        <f t="shared" si="158"/>
        <v>0</v>
      </c>
      <c r="Q350" s="20" t="e">
        <f t="shared" si="159"/>
        <v>#DIV/0!</v>
      </c>
      <c r="V350" s="101"/>
    </row>
    <row r="351" spans="1:22" ht="33" x14ac:dyDescent="0.25">
      <c r="A351" s="49" t="s">
        <v>409</v>
      </c>
      <c r="B351" s="95" t="str">
        <f>IFERROR(VLOOKUP(C351,'[23]SINAPI DEZEMBRO'!$A:$F,6,FALSE),IFERROR(VLOOKUP(C351,'[23]BANCO DE DADOS'!$A$3:$F$10542,2,FALSE),""))</f>
        <v>SICRO OUTUBRO / 2025</v>
      </c>
      <c r="C351" s="96">
        <v>5219544</v>
      </c>
      <c r="D351" s="97" t="str">
        <f>IFERROR(IF(C351="","FALTA",VLOOKUP($C351,'[23]E-FISCO'!$A$1:$B$5439,2,)),"FALTA")</f>
        <v>612624 - 3</v>
      </c>
      <c r="E351" s="9"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8">
        <f>VLOOKUP(A351,'[23]MEMÓRIA LOTE 5 AGRESTE MER'!$1:$1048576,6,FALSE)</f>
        <v>236</v>
      </c>
      <c r="H351" s="99">
        <v>1</v>
      </c>
      <c r="I351" s="100">
        <f t="shared" si="153"/>
        <v>0.25509999999999999</v>
      </c>
      <c r="J351" s="6">
        <f>IFERROR(VLOOKUP(C351,'[23]SINAPI DEZEMBRO'!$A:$E,4,FALSE),IFERROR(VLOOKUP(C351,'[23]BANCO DE DADOS'!$A$3:$F$10542,5,FALSE),""))</f>
        <v>244.47</v>
      </c>
      <c r="K351" s="7">
        <f t="shared" si="154"/>
        <v>306.83</v>
      </c>
      <c r="L351" s="100">
        <f t="shared" si="155"/>
        <v>0</v>
      </c>
      <c r="M351" s="128"/>
      <c r="N351" s="7">
        <f t="shared" si="156"/>
        <v>0</v>
      </c>
      <c r="O351" s="7">
        <f t="shared" si="157"/>
        <v>72411.88</v>
      </c>
      <c r="P351" s="7">
        <f t="shared" si="158"/>
        <v>0</v>
      </c>
      <c r="Q351" s="20" t="e">
        <f t="shared" si="159"/>
        <v>#DIV/0!</v>
      </c>
      <c r="V351" s="101"/>
    </row>
    <row r="352" spans="1:22" ht="33" x14ac:dyDescent="0.25">
      <c r="A352" s="49" t="s">
        <v>410</v>
      </c>
      <c r="B352" s="95" t="str">
        <f>IFERROR(VLOOKUP(C352,'[23]SINAPI DEZEMBRO'!$A:$F,6,FALSE),IFERROR(VLOOKUP(C352,'[23]BANCO DE DADOS'!$A$3:$F$10542,2,FALSE),""))</f>
        <v>SICRO OUTUBRO / 2025</v>
      </c>
      <c r="C352" s="96">
        <v>5213417</v>
      </c>
      <c r="D352" s="97" t="str">
        <f>IFERROR(IF(C352="","FALTA",VLOOKUP($C352,'[23]E-FISCO'!$A$1:$B$5439,2,)),"FALTA")</f>
        <v>612623 - 5</v>
      </c>
      <c r="E352" s="9"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8">
        <f>VLOOKUP(A352,'[23]MEMÓRIA LOTE 5 AGRESTE MER'!$1:$1048576,6,FALSE)</f>
        <v>188.8</v>
      </c>
      <c r="H352" s="99">
        <v>1</v>
      </c>
      <c r="I352" s="100">
        <f t="shared" si="153"/>
        <v>0.25509999999999999</v>
      </c>
      <c r="J352" s="6">
        <f>IFERROR(VLOOKUP(C352,'[23]SINAPI DEZEMBRO'!$A:$E,4,FALSE),IFERROR(VLOOKUP(C352,'[23]BANCO DE DADOS'!$A$3:$F$10542,5,FALSE),""))</f>
        <v>440.08</v>
      </c>
      <c r="K352" s="7">
        <f t="shared" si="154"/>
        <v>552.34</v>
      </c>
      <c r="L352" s="100">
        <f t="shared" si="155"/>
        <v>0</v>
      </c>
      <c r="M352" s="128"/>
      <c r="N352" s="7">
        <f t="shared" si="156"/>
        <v>0</v>
      </c>
      <c r="O352" s="7">
        <f t="shared" si="157"/>
        <v>104281.79</v>
      </c>
      <c r="P352" s="7">
        <f t="shared" si="158"/>
        <v>0</v>
      </c>
      <c r="Q352" s="20" t="e">
        <f t="shared" si="159"/>
        <v>#DIV/0!</v>
      </c>
      <c r="V352" s="101"/>
    </row>
    <row r="353" spans="1:29" ht="49.5" x14ac:dyDescent="0.25">
      <c r="A353" s="49" t="s">
        <v>411</v>
      </c>
      <c r="B353" s="95" t="str">
        <f>IFERROR(VLOOKUP(C353,'[23]SINAPI DEZEMBRO'!$A:$F,6,FALSE),IFERROR(VLOOKUP(C353,'[23]BANCO DE DADOS'!$A$3:$F$10542,2,FALSE),""))</f>
        <v>SINAPI DEZEMBRO 2025</v>
      </c>
      <c r="C353" s="96">
        <v>103310</v>
      </c>
      <c r="D353" s="97" t="str">
        <f>IFERROR(IF(C353="","FALTA",VLOOKUP($C353,'[23]E-FISCO'!$A$1:$B$5439,2,)),"FALTA")</f>
        <v>FALTA</v>
      </c>
      <c r="E353" s="9"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8">
        <f>VLOOKUP(A353,'[23]MEMÓRIA LOTE 5 AGRESTE MER'!$1:$1048576,6,FALSE)</f>
        <v>354</v>
      </c>
      <c r="H353" s="99">
        <v>1</v>
      </c>
      <c r="I353" s="100">
        <f t="shared" si="153"/>
        <v>0.25509999999999999</v>
      </c>
      <c r="J353" s="6">
        <f>IFERROR(VLOOKUP(C353,'[23]SINAPI DEZEMBRO'!$A:$E,4,FALSE),IFERROR(VLOOKUP(C353,'[23]BANCO DE DADOS'!$A$3:$F$10542,5,FALSE),""))</f>
        <v>1288.1199999999999</v>
      </c>
      <c r="K353" s="7">
        <f t="shared" si="154"/>
        <v>1616.71</v>
      </c>
      <c r="L353" s="100">
        <f t="shared" si="155"/>
        <v>0</v>
      </c>
      <c r="M353" s="128"/>
      <c r="N353" s="7">
        <f t="shared" si="156"/>
        <v>0</v>
      </c>
      <c r="O353" s="7">
        <f t="shared" si="157"/>
        <v>572315.34</v>
      </c>
      <c r="P353" s="7">
        <f t="shared" si="158"/>
        <v>0</v>
      </c>
      <c r="Q353" s="20" t="e">
        <f t="shared" si="159"/>
        <v>#DIV/0!</v>
      </c>
      <c r="V353" s="101"/>
    </row>
    <row r="354" spans="1:29" ht="33" x14ac:dyDescent="0.25">
      <c r="A354" s="49" t="s">
        <v>412</v>
      </c>
      <c r="B354" s="95" t="str">
        <f>IFERROR(VLOOKUP(C354,'[23]SINAPI DEZEMBRO'!$A:$F,6,FALSE),IFERROR(VLOOKUP(C354,'[23]BANCO DE DADOS'!$A$3:$F$10542,2,FALSE),""))</f>
        <v>SICRO OUTUBRO / 2025</v>
      </c>
      <c r="C354" s="96">
        <v>5213850</v>
      </c>
      <c r="D354" s="97" t="str">
        <f>IFERROR(IF(C354="","FALTA",VLOOKUP($C354,'[23]E-FISCO'!$A$1:$B$5439,2,)),"FALTA")</f>
        <v>572200 - 4</v>
      </c>
      <c r="E354" s="9"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8">
        <f>VLOOKUP(A354,'[23]MEMÓRIA LOTE 5 AGRESTE MER'!$1:$1048576,6,FALSE)</f>
        <v>1408</v>
      </c>
      <c r="H354" s="99">
        <v>1</v>
      </c>
      <c r="I354" s="100">
        <f t="shared" si="153"/>
        <v>0.25509999999999999</v>
      </c>
      <c r="J354" s="6">
        <f>IFERROR(VLOOKUP(C354,'[23]SINAPI DEZEMBRO'!$A:$E,4,FALSE),IFERROR(VLOOKUP(C354,'[23]BANCO DE DADOS'!$A$3:$F$10542,5,FALSE),""))</f>
        <v>21.96</v>
      </c>
      <c r="K354" s="7">
        <f t="shared" si="154"/>
        <v>27.56</v>
      </c>
      <c r="L354" s="100">
        <f t="shared" si="155"/>
        <v>0</v>
      </c>
      <c r="M354" s="128"/>
      <c r="N354" s="7">
        <f t="shared" si="156"/>
        <v>0</v>
      </c>
      <c r="O354" s="7">
        <f t="shared" si="157"/>
        <v>38804.480000000003</v>
      </c>
      <c r="P354" s="7">
        <f t="shared" si="158"/>
        <v>0</v>
      </c>
      <c r="Q354" s="20" t="e">
        <f t="shared" si="159"/>
        <v>#DIV/0!</v>
      </c>
      <c r="V354" s="101"/>
    </row>
    <row r="355" spans="1:29" ht="33" x14ac:dyDescent="0.25">
      <c r="A355" s="49" t="s">
        <v>413</v>
      </c>
      <c r="B355" s="95" t="str">
        <f>IFERROR(VLOOKUP(C355,'[23]SINAPI DEZEMBRO'!$A:$F,6,FALSE),IFERROR(VLOOKUP(C355,'[23]BANCO DE DADOS'!$A$3:$F$10542,2,FALSE),""))</f>
        <v>SICRO OUTUBRO / 2025</v>
      </c>
      <c r="C355" s="96">
        <v>5213835</v>
      </c>
      <c r="D355" s="97" t="str">
        <f>IFERROR(IF(C355="","FALTA",VLOOKUP($C355,'[23]E-FISCO'!$A$1:$B$5439,2,)),"FALTA")</f>
        <v>498814 - 0</v>
      </c>
      <c r="E355" s="9"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8">
        <f>VLOOKUP(A355,'[23]MEMÓRIA LOTE 5 AGRESTE MER'!$1:$1048576,6,FALSE)</f>
        <v>660</v>
      </c>
      <c r="H355" s="99">
        <v>1</v>
      </c>
      <c r="I355" s="100">
        <f t="shared" si="153"/>
        <v>0.25509999999999999</v>
      </c>
      <c r="J355" s="6">
        <f>IFERROR(VLOOKUP(C355,'[23]SINAPI DEZEMBRO'!$A:$E,4,FALSE),IFERROR(VLOOKUP(C355,'[23]BANCO DE DADOS'!$A$3:$F$10542,5,FALSE),""))</f>
        <v>0.75</v>
      </c>
      <c r="K355" s="7">
        <f t="shared" si="154"/>
        <v>0.94</v>
      </c>
      <c r="L355" s="100">
        <f t="shared" si="155"/>
        <v>0</v>
      </c>
      <c r="M355" s="128"/>
      <c r="N355" s="7">
        <f t="shared" si="156"/>
        <v>0</v>
      </c>
      <c r="O355" s="7">
        <f t="shared" si="157"/>
        <v>620.4</v>
      </c>
      <c r="P355" s="7">
        <f t="shared" si="158"/>
        <v>0</v>
      </c>
      <c r="Q355" s="20" t="e">
        <f t="shared" si="159"/>
        <v>#DIV/0!</v>
      </c>
      <c r="V355" s="101"/>
    </row>
    <row r="356" spans="1:29" ht="49.5" x14ac:dyDescent="0.25">
      <c r="A356" s="49" t="s">
        <v>414</v>
      </c>
      <c r="B356" s="95" t="str">
        <f>IFERROR(VLOOKUP(C356,'[23]SINAPI DEZEMBRO'!$A:$F,6,FALSE),IFERROR(VLOOKUP(C356,'[23]BANCO DE DADOS'!$A$3:$F$10542,2,FALSE),""))</f>
        <v>SICRO OUTUBRO / 2025</v>
      </c>
      <c r="C356" s="96">
        <v>5212557</v>
      </c>
      <c r="D356" s="97" t="str">
        <f>IFERROR(IF(C356="","FALTA",VLOOKUP($C356,'[23]E-FISCO'!$A$1:$B$5439,2,)),"FALTA")</f>
        <v>566697 - 0</v>
      </c>
      <c r="E356" s="9"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8">
        <f>VLOOKUP(A356,'[23]MEMÓRIA LOTE 5 AGRESTE MER'!$1:$1048576,6,FALSE)</f>
        <v>145</v>
      </c>
      <c r="H356" s="99">
        <v>1</v>
      </c>
      <c r="I356" s="100">
        <f t="shared" si="153"/>
        <v>0.25509999999999999</v>
      </c>
      <c r="J356" s="6">
        <f>IFERROR(VLOOKUP(C356,'[23]SINAPI DEZEMBRO'!$A:$E,4,FALSE),IFERROR(VLOOKUP(C356,'[23]BANCO DE DADOS'!$A$3:$F$10542,5,FALSE),""))</f>
        <v>3.76</v>
      </c>
      <c r="K356" s="7">
        <f t="shared" si="154"/>
        <v>4.71</v>
      </c>
      <c r="L356" s="100">
        <f t="shared" si="155"/>
        <v>0</v>
      </c>
      <c r="M356" s="128"/>
      <c r="N356" s="7">
        <f t="shared" si="156"/>
        <v>0</v>
      </c>
      <c r="O356" s="7">
        <f t="shared" si="157"/>
        <v>682.95</v>
      </c>
      <c r="P356" s="7">
        <f t="shared" si="158"/>
        <v>0</v>
      </c>
      <c r="Q356" s="20" t="e">
        <f t="shared" si="159"/>
        <v>#DIV/0!</v>
      </c>
      <c r="V356" s="101"/>
    </row>
    <row r="357" spans="1:29" ht="50.25" thickBot="1" x14ac:dyDescent="0.3">
      <c r="A357" s="49" t="s">
        <v>415</v>
      </c>
      <c r="B357" s="95" t="str">
        <f>IFERROR(VLOOKUP(C357,'[23]SINAPI DEZEMBRO'!$A:$F,6,FALSE),IFERROR(VLOOKUP(C357,'[23]BANCO DE DADOS'!$A$3:$F$10542,2,FALSE),""))</f>
        <v>SICRO OUTUBRO / 2025</v>
      </c>
      <c r="C357" s="96">
        <v>5212560</v>
      </c>
      <c r="D357" s="97" t="str">
        <f>IFERROR(IF(C357="","FALTA",VLOOKUP($C357,'[23]E-FISCO'!$A$1:$B$5439,2,)),"FALTA")</f>
        <v>595122 - 4</v>
      </c>
      <c r="E357" s="9"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8">
        <f>VLOOKUP(A357,'[23]MEMÓRIA LOTE 5 AGRESTE MER'!$1:$1048576,6,FALSE)</f>
        <v>363</v>
      </c>
      <c r="H357" s="99">
        <v>1</v>
      </c>
      <c r="I357" s="100">
        <f t="shared" si="153"/>
        <v>0.25509999999999999</v>
      </c>
      <c r="J357" s="6">
        <f>IFERROR(VLOOKUP(C357,'[23]SINAPI DEZEMBRO'!$A:$E,4,FALSE),IFERROR(VLOOKUP(C357,'[23]BANCO DE DADOS'!$A$3:$F$10542,5,FALSE),""))</f>
        <v>4</v>
      </c>
      <c r="K357" s="7">
        <f t="shared" si="154"/>
        <v>5.0199999999999996</v>
      </c>
      <c r="L357" s="100">
        <f t="shared" si="155"/>
        <v>0</v>
      </c>
      <c r="M357" s="128"/>
      <c r="N357" s="7">
        <f t="shared" si="156"/>
        <v>0</v>
      </c>
      <c r="O357" s="7">
        <f t="shared" si="157"/>
        <v>1822.26</v>
      </c>
      <c r="P357" s="7">
        <f t="shared" si="158"/>
        <v>0</v>
      </c>
      <c r="Q357" s="20" t="e">
        <f t="shared" si="159"/>
        <v>#DIV/0!</v>
      </c>
      <c r="V357" s="101"/>
    </row>
    <row r="358" spans="1:29" s="1" customFormat="1" ht="17.25" thickBot="1" x14ac:dyDescent="0.3">
      <c r="A358" s="106"/>
      <c r="B358" s="107"/>
      <c r="C358" s="108"/>
      <c r="D358" s="108"/>
      <c r="E358" s="10"/>
      <c r="F358" s="11"/>
      <c r="G358" s="12"/>
      <c r="H358" s="12"/>
      <c r="I358" s="12"/>
      <c r="J358" s="12"/>
      <c r="K358" s="12"/>
      <c r="L358" s="109"/>
      <c r="M358" s="12"/>
      <c r="N358" s="12" t="s">
        <v>416</v>
      </c>
      <c r="O358" s="110">
        <f>SUM(O23,O31,O129,O215,O302)</f>
        <v>45288033.799999997</v>
      </c>
      <c r="P358" s="110">
        <f>SUM(P23,P31,P129,P215,P302)</f>
        <v>0</v>
      </c>
      <c r="Q358" s="111"/>
      <c r="R358" s="112"/>
      <c r="S358" s="112"/>
      <c r="T358" s="112"/>
      <c r="U358" s="112"/>
      <c r="V358" s="112"/>
      <c r="W358" s="112"/>
      <c r="X358" s="112"/>
      <c r="Y358" s="112"/>
      <c r="Z358" s="112"/>
      <c r="AA358" s="112"/>
      <c r="AB358" s="112"/>
      <c r="AC358" s="112"/>
    </row>
    <row r="359" spans="1:29" x14ac:dyDescent="0.25">
      <c r="B359" s="113"/>
      <c r="C359" s="13"/>
      <c r="D359" s="13"/>
      <c r="E359" s="13"/>
      <c r="F359" s="13"/>
      <c r="G359" s="114"/>
      <c r="H359" s="114"/>
      <c r="I359" s="114"/>
      <c r="J359" s="115"/>
      <c r="K359" s="115"/>
      <c r="L359" s="13"/>
      <c r="M359" s="13"/>
      <c r="N359" s="13"/>
      <c r="O359" s="13"/>
      <c r="P359" s="13"/>
    </row>
    <row r="360" spans="1:29" x14ac:dyDescent="0.2">
      <c r="A360" s="116" t="s">
        <v>417</v>
      </c>
      <c r="B360" s="117"/>
      <c r="C360" s="117"/>
      <c r="D360" s="117"/>
    </row>
    <row r="361" spans="1:29" x14ac:dyDescent="0.2">
      <c r="A361" s="118" t="s">
        <v>418</v>
      </c>
      <c r="B361" s="119"/>
      <c r="C361" s="120"/>
      <c r="D361" s="121"/>
    </row>
    <row r="362" spans="1:29" x14ac:dyDescent="0.2">
      <c r="A362" s="122" t="s">
        <v>419</v>
      </c>
      <c r="B362" s="125"/>
      <c r="C362" s="120"/>
      <c r="D362" s="123"/>
    </row>
    <row r="363" spans="1:29" ht="14.1" customHeight="1" x14ac:dyDescent="0.2">
      <c r="A363" s="122" t="s">
        <v>420</v>
      </c>
      <c r="B363" s="126"/>
      <c r="C363" s="124"/>
      <c r="D363" s="124"/>
    </row>
    <row r="364" spans="1:29" ht="14.1" customHeight="1" x14ac:dyDescent="0.2">
      <c r="A364" s="122" t="s">
        <v>421</v>
      </c>
      <c r="B364" s="125"/>
      <c r="C364" s="124"/>
      <c r="D364" s="124"/>
    </row>
    <row r="365" spans="1:29" ht="14.1" customHeight="1" x14ac:dyDescent="0.2">
      <c r="A365" s="122"/>
      <c r="B365" s="125"/>
      <c r="C365" s="124"/>
      <c r="D365" s="124"/>
    </row>
  </sheetData>
  <sheetProtection algorithmName="SHA-512" hashValue="jTJk9RvaBxPvHXkc22zbx1TecTFyKIAvXQkEjb6ncHwU5X0JNrKqN8ooXw8xE/YW0MsweQZHPTb1lU+uczhbrw==" saltValue="u9GYpwIfDwmb6hJRfaImLg==" spinCount="100000" sheet="1" objects="1" scenarios="1"/>
  <autoFilter ref="A20:AC358" xr:uid="{00000000-0009-0000-0000-000005000000}">
    <filterColumn colId="8" showButton="0"/>
    <filterColumn colId="9" showButton="0"/>
    <filterColumn colId="11" showButton="0"/>
    <filterColumn colId="12" showButton="0"/>
    <filterColumn colId="14" showButton="0"/>
  </autoFilter>
  <mergeCells count="26">
    <mergeCell ref="M15:N15"/>
    <mergeCell ref="E3:L5"/>
    <mergeCell ref="A8:D8"/>
    <mergeCell ref="L8:P8"/>
    <mergeCell ref="A9:A10"/>
    <mergeCell ref="B9:D10"/>
    <mergeCell ref="M9:N9"/>
    <mergeCell ref="M10:N10"/>
    <mergeCell ref="M11:N11"/>
    <mergeCell ref="A12:D12"/>
    <mergeCell ref="M12:N12"/>
    <mergeCell ref="M13:N13"/>
    <mergeCell ref="M14:N14"/>
    <mergeCell ref="O20:P20"/>
    <mergeCell ref="B22:N22"/>
    <mergeCell ref="A20:A21"/>
    <mergeCell ref="B20:B21"/>
    <mergeCell ref="C20:C21"/>
    <mergeCell ref="D20:D21"/>
    <mergeCell ref="E20:E21"/>
    <mergeCell ref="F20:F21"/>
    <mergeCell ref="A360:D360"/>
    <mergeCell ref="G20:G21"/>
    <mergeCell ref="H20:H21"/>
    <mergeCell ref="I20:K20"/>
    <mergeCell ref="L20:N20"/>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xr:uid="{DB5101DF-AB82-4C36-98FE-A5243A1D39BD}">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rowBreaks count="4" manualBreakCount="4">
    <brk id="77" max="15" man="1"/>
    <brk id="191" max="15" man="1"/>
    <brk id="252" max="15" man="1"/>
    <brk id="308" max="1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Renata Silva de Melo</dc:creator>
  <cp:lastModifiedBy>Maria Renata Silva de Melo</cp:lastModifiedBy>
  <cp:lastPrinted>2026-05-17T22:58:27Z</cp:lastPrinted>
  <dcterms:created xsi:type="dcterms:W3CDTF">2026-05-17T22:54:47Z</dcterms:created>
  <dcterms:modified xsi:type="dcterms:W3CDTF">2026-05-17T22:58:30Z</dcterms:modified>
</cp:coreProperties>
</file>