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2 - Sertão\"/>
    </mc:Choice>
  </mc:AlternateContent>
  <xr:revisionPtr revIDLastSave="0" documentId="13_ncr:1_{0C12DE05-432A-4696-8BD2-452E18CE5780}" xr6:coauthVersionLast="47" xr6:coauthVersionMax="47" xr10:uidLastSave="{00000000-0000-0000-0000-000000000000}"/>
  <bookViews>
    <workbookView xWindow="-120" yWindow="480" windowWidth="20730" windowHeight="11160" xr2:uid="{42175A6D-CF02-4313-9AD6-520812D31086}"/>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G134" i="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L37" i="1"/>
  <c r="O15" i="1"/>
  <c r="D15" i="1"/>
  <c r="B15" i="1"/>
  <c r="L52" i="1"/>
  <c r="O14" i="1"/>
  <c r="D14" i="1"/>
  <c r="B14" i="1"/>
  <c r="D13" i="1"/>
  <c r="B13" i="1"/>
  <c r="L66" i="1"/>
  <c r="O11" i="1"/>
  <c r="I67" i="1" s="1"/>
  <c r="D11" i="1"/>
  <c r="B11" i="1"/>
  <c r="L186" i="1"/>
  <c r="O10" i="1"/>
  <c r="I145" i="1" s="1"/>
  <c r="B9" i="1"/>
  <c r="I41" i="1" l="1"/>
  <c r="I65" i="1"/>
  <c r="I55" i="1"/>
  <c r="I63" i="1"/>
  <c r="I57" i="1"/>
  <c r="K57" i="1" s="1"/>
  <c r="O57" i="1" s="1"/>
  <c r="N37" i="1"/>
  <c r="P37" i="1" s="1"/>
  <c r="L64" i="1"/>
  <c r="L98" i="1"/>
  <c r="N98" i="1" s="1"/>
  <c r="P98" i="1" s="1"/>
  <c r="L108" i="1"/>
  <c r="L25" i="1"/>
  <c r="N25" i="1" s="1"/>
  <c r="P25" i="1" s="1"/>
  <c r="L28" i="1"/>
  <c r="N28" i="1" s="1"/>
  <c r="P28" i="1" s="1"/>
  <c r="P27" i="1" s="1"/>
  <c r="Q28" i="1" s="1"/>
  <c r="L39" i="1"/>
  <c r="N39" i="1" s="1"/>
  <c r="P39" i="1" s="1"/>
  <c r="L45" i="1"/>
  <c r="N45" i="1" s="1"/>
  <c r="P45" i="1" s="1"/>
  <c r="L48" i="1"/>
  <c r="L49" i="1"/>
  <c r="L51" i="1"/>
  <c r="N51" i="1" s="1"/>
  <c r="P51" i="1" s="1"/>
  <c r="L62" i="1"/>
  <c r="N62" i="1" s="1"/>
  <c r="P62" i="1" s="1"/>
  <c r="N66" i="1"/>
  <c r="P66" i="1" s="1"/>
  <c r="L70" i="1"/>
  <c r="L72" i="1"/>
  <c r="N72" i="1" s="1"/>
  <c r="P72" i="1" s="1"/>
  <c r="L74" i="1"/>
  <c r="L75" i="1"/>
  <c r="L79" i="1"/>
  <c r="N79" i="1" s="1"/>
  <c r="P79" i="1" s="1"/>
  <c r="L81" i="1"/>
  <c r="N81" i="1" s="1"/>
  <c r="P81" i="1" s="1"/>
  <c r="L82" i="1"/>
  <c r="L84" i="1"/>
  <c r="L106" i="1"/>
  <c r="L33" i="1"/>
  <c r="N33" i="1" s="1"/>
  <c r="P33" i="1" s="1"/>
  <c r="P32" i="1" s="1"/>
  <c r="L60" i="1"/>
  <c r="I61" i="1"/>
  <c r="N64" i="1"/>
  <c r="P64" i="1" s="1"/>
  <c r="L65" i="1"/>
  <c r="N65" i="1" s="1"/>
  <c r="P65" i="1" s="1"/>
  <c r="L90" i="1"/>
  <c r="L91" i="1"/>
  <c r="N91" i="1" s="1"/>
  <c r="P91" i="1" s="1"/>
  <c r="L92" i="1"/>
  <c r="L93" i="1"/>
  <c r="N93" i="1" s="1"/>
  <c r="P93" i="1" s="1"/>
  <c r="L94" i="1"/>
  <c r="L95" i="1"/>
  <c r="N95" i="1" s="1"/>
  <c r="P95" i="1" s="1"/>
  <c r="L104" i="1"/>
  <c r="L114" i="1"/>
  <c r="N114" i="1" s="1"/>
  <c r="P114" i="1" s="1"/>
  <c r="L122" i="1"/>
  <c r="L168" i="1"/>
  <c r="N168" i="1" s="1"/>
  <c r="P168" i="1" s="1"/>
  <c r="L38" i="1"/>
  <c r="N38" i="1" s="1"/>
  <c r="P38" i="1" s="1"/>
  <c r="L41" i="1"/>
  <c r="N41" i="1" s="1"/>
  <c r="P41" i="1" s="1"/>
  <c r="L56" i="1"/>
  <c r="N56" i="1" s="1"/>
  <c r="P56" i="1" s="1"/>
  <c r="N60" i="1"/>
  <c r="P60" i="1" s="1"/>
  <c r="L61" i="1"/>
  <c r="N61" i="1" s="1"/>
  <c r="P61" i="1" s="1"/>
  <c r="L86" i="1"/>
  <c r="L118" i="1"/>
  <c r="N118" i="1" s="1"/>
  <c r="P118" i="1" s="1"/>
  <c r="L164" i="1"/>
  <c r="L36" i="1"/>
  <c r="N36" i="1" s="1"/>
  <c r="P36" i="1" s="1"/>
  <c r="L43" i="1"/>
  <c r="L46" i="1"/>
  <c r="N46" i="1" s="1"/>
  <c r="P46" i="1" s="1"/>
  <c r="L47" i="1"/>
  <c r="L50" i="1"/>
  <c r="N50" i="1" s="1"/>
  <c r="P50" i="1" s="1"/>
  <c r="L54" i="1"/>
  <c r="N54" i="1" s="1"/>
  <c r="P54" i="1" s="1"/>
  <c r="L59" i="1"/>
  <c r="N59" i="1" s="1"/>
  <c r="P59" i="1" s="1"/>
  <c r="L67" i="1"/>
  <c r="N67" i="1" s="1"/>
  <c r="P67" i="1" s="1"/>
  <c r="L71" i="1"/>
  <c r="N71" i="1" s="1"/>
  <c r="P71" i="1" s="1"/>
  <c r="L73" i="1"/>
  <c r="L76" i="1"/>
  <c r="N76" i="1" s="1"/>
  <c r="P76" i="1" s="1"/>
  <c r="L77" i="1"/>
  <c r="N77" i="1" s="1"/>
  <c r="P77" i="1" s="1"/>
  <c r="L80" i="1"/>
  <c r="N80" i="1" s="1"/>
  <c r="P80" i="1" s="1"/>
  <c r="L83" i="1"/>
  <c r="L26" i="1"/>
  <c r="N26" i="1" s="1"/>
  <c r="P26" i="1" s="1"/>
  <c r="L30" i="1"/>
  <c r="L57" i="1"/>
  <c r="N57" i="1" s="1"/>
  <c r="P57" i="1" s="1"/>
  <c r="I28" i="1"/>
  <c r="K28" i="1" s="1"/>
  <c r="O28" i="1" s="1"/>
  <c r="O27" i="1" s="1"/>
  <c r="L35" i="1"/>
  <c r="N35" i="1" s="1"/>
  <c r="P35" i="1" s="1"/>
  <c r="L55" i="1"/>
  <c r="N55" i="1" s="1"/>
  <c r="P55" i="1" s="1"/>
  <c r="L58" i="1"/>
  <c r="N58" i="1" s="1"/>
  <c r="P58" i="1" s="1"/>
  <c r="I59" i="1"/>
  <c r="K59" i="1" s="1"/>
  <c r="O59" i="1" s="1"/>
  <c r="L63" i="1"/>
  <c r="N63" i="1" s="1"/>
  <c r="P63" i="1" s="1"/>
  <c r="L88" i="1"/>
  <c r="N88" i="1" s="1"/>
  <c r="P88" i="1" s="1"/>
  <c r="L96" i="1"/>
  <c r="L97" i="1"/>
  <c r="N97" i="1" s="1"/>
  <c r="P97" i="1" s="1"/>
  <c r="L100" i="1"/>
  <c r="N100" i="1" s="1"/>
  <c r="P100" i="1" s="1"/>
  <c r="L102" i="1"/>
  <c r="N102" i="1" s="1"/>
  <c r="P102" i="1" s="1"/>
  <c r="L110" i="1"/>
  <c r="N110" i="1" s="1"/>
  <c r="P110" i="1" s="1"/>
  <c r="L112" i="1"/>
  <c r="N112" i="1" s="1"/>
  <c r="P112" i="1" s="1"/>
  <c r="L120" i="1"/>
  <c r="N120" i="1" s="1"/>
  <c r="P120" i="1" s="1"/>
  <c r="L133" i="1"/>
  <c r="N133" i="1" s="1"/>
  <c r="P133" i="1" s="1"/>
  <c r="L134" i="1"/>
  <c r="L146" i="1"/>
  <c r="N146" i="1" s="1"/>
  <c r="P146" i="1" s="1"/>
  <c r="L156" i="1"/>
  <c r="I124" i="1"/>
  <c r="K124" i="1" s="1"/>
  <c r="O124" i="1" s="1"/>
  <c r="I347" i="1"/>
  <c r="K347" i="1" s="1"/>
  <c r="O347" i="1" s="1"/>
  <c r="I267" i="1"/>
  <c r="I265" i="1"/>
  <c r="I263" i="1"/>
  <c r="K263" i="1" s="1"/>
  <c r="O263" i="1" s="1"/>
  <c r="I290" i="1"/>
  <c r="I252" i="1"/>
  <c r="I236" i="1"/>
  <c r="I203" i="1"/>
  <c r="K203" i="1" s="1"/>
  <c r="O203" i="1" s="1"/>
  <c r="I180" i="1"/>
  <c r="K180" i="1" s="1"/>
  <c r="O180" i="1" s="1"/>
  <c r="I178" i="1"/>
  <c r="K178" i="1" s="1"/>
  <c r="O178" i="1" s="1"/>
  <c r="I176" i="1"/>
  <c r="I150" i="1"/>
  <c r="K150" i="1" s="1"/>
  <c r="O150" i="1" s="1"/>
  <c r="I117" i="1"/>
  <c r="K117" i="1" s="1"/>
  <c r="O117" i="1" s="1"/>
  <c r="I89" i="1"/>
  <c r="K89" i="1" s="1"/>
  <c r="O89" i="1" s="1"/>
  <c r="I87" i="1"/>
  <c r="K87" i="1" s="1"/>
  <c r="O87" i="1" s="1"/>
  <c r="I85" i="1"/>
  <c r="K85" i="1" s="1"/>
  <c r="O85" i="1" s="1"/>
  <c r="I165" i="1"/>
  <c r="K165" i="1" s="1"/>
  <c r="O165" i="1" s="1"/>
  <c r="I68" i="1"/>
  <c r="K68" i="1" s="1"/>
  <c r="O68" i="1" s="1"/>
  <c r="I52" i="1"/>
  <c r="I308" i="1"/>
  <c r="K308" i="1" s="1"/>
  <c r="O308" i="1" s="1"/>
  <c r="I221" i="1"/>
  <c r="K221" i="1" s="1"/>
  <c r="O221" i="1" s="1"/>
  <c r="I135" i="1"/>
  <c r="K135" i="1" s="1"/>
  <c r="O135" i="1" s="1"/>
  <c r="I43" i="1"/>
  <c r="N43" i="1"/>
  <c r="P43" i="1" s="1"/>
  <c r="N83" i="1"/>
  <c r="P83" i="1" s="1"/>
  <c r="N104" i="1"/>
  <c r="P104" i="1" s="1"/>
  <c r="I126" i="1"/>
  <c r="K126" i="1" s="1"/>
  <c r="O126" i="1" s="1"/>
  <c r="I155" i="1"/>
  <c r="N74" i="1"/>
  <c r="P74" i="1" s="1"/>
  <c r="N96" i="1"/>
  <c r="P96" i="1" s="1"/>
  <c r="I30" i="1"/>
  <c r="N30" i="1"/>
  <c r="P30" i="1" s="1"/>
  <c r="L347" i="1"/>
  <c r="N347" i="1" s="1"/>
  <c r="P347" i="1" s="1"/>
  <c r="L267" i="1"/>
  <c r="L265" i="1"/>
  <c r="L263" i="1"/>
  <c r="N263" i="1" s="1"/>
  <c r="P263" i="1" s="1"/>
  <c r="L236" i="1"/>
  <c r="N236" i="1" s="1"/>
  <c r="P236" i="1" s="1"/>
  <c r="L290" i="1"/>
  <c r="N290" i="1" s="1"/>
  <c r="P290" i="1" s="1"/>
  <c r="L252" i="1"/>
  <c r="N252" i="1" s="1"/>
  <c r="P252" i="1" s="1"/>
  <c r="L203" i="1"/>
  <c r="N203" i="1" s="1"/>
  <c r="P203" i="1" s="1"/>
  <c r="L165" i="1"/>
  <c r="N165" i="1" s="1"/>
  <c r="P165" i="1" s="1"/>
  <c r="L176" i="1"/>
  <c r="N176" i="1" s="1"/>
  <c r="P176" i="1" s="1"/>
  <c r="L150" i="1"/>
  <c r="L117" i="1"/>
  <c r="N117" i="1" s="1"/>
  <c r="P117" i="1" s="1"/>
  <c r="L180" i="1"/>
  <c r="N180" i="1" s="1"/>
  <c r="P180" i="1" s="1"/>
  <c r="L178" i="1"/>
  <c r="N178" i="1" s="1"/>
  <c r="P178" i="1" s="1"/>
  <c r="L308" i="1"/>
  <c r="L221" i="1"/>
  <c r="N221" i="1" s="1"/>
  <c r="P221" i="1" s="1"/>
  <c r="L135" i="1"/>
  <c r="N135" i="1" s="1"/>
  <c r="P135" i="1" s="1"/>
  <c r="I45" i="1"/>
  <c r="K45" i="1" s="1"/>
  <c r="O45" i="1" s="1"/>
  <c r="I47" i="1"/>
  <c r="K47" i="1" s="1"/>
  <c r="O47" i="1" s="1"/>
  <c r="N47" i="1"/>
  <c r="P47" i="1" s="1"/>
  <c r="N48" i="1"/>
  <c r="P48" i="1" s="1"/>
  <c r="I49" i="1"/>
  <c r="K49" i="1" s="1"/>
  <c r="O49" i="1" s="1"/>
  <c r="N49" i="1"/>
  <c r="I51" i="1"/>
  <c r="K51" i="1" s="1"/>
  <c r="O51" i="1" s="1"/>
  <c r="N52" i="1"/>
  <c r="P52" i="1" s="1"/>
  <c r="L68" i="1"/>
  <c r="N68" i="1" s="1"/>
  <c r="P68" i="1" s="1"/>
  <c r="N70" i="1"/>
  <c r="P70" i="1" s="1"/>
  <c r="I71" i="1"/>
  <c r="K71" i="1" s="1"/>
  <c r="O71" i="1" s="1"/>
  <c r="I73" i="1"/>
  <c r="K73" i="1" s="1"/>
  <c r="O73" i="1" s="1"/>
  <c r="N73" i="1"/>
  <c r="P73" i="1" s="1"/>
  <c r="N75" i="1"/>
  <c r="P75" i="1" s="1"/>
  <c r="N94" i="1"/>
  <c r="P94" i="1" s="1"/>
  <c r="N106" i="1"/>
  <c r="P106" i="1" s="1"/>
  <c r="N122" i="1"/>
  <c r="P122" i="1" s="1"/>
  <c r="I128" i="1"/>
  <c r="K30" i="1"/>
  <c r="O30" i="1" s="1"/>
  <c r="O29" i="1" s="1"/>
  <c r="K43" i="1"/>
  <c r="O43" i="1" s="1"/>
  <c r="O42" i="1" s="1"/>
  <c r="I357" i="1"/>
  <c r="I355" i="1"/>
  <c r="I353" i="1"/>
  <c r="K353" i="1" s="1"/>
  <c r="O353" i="1" s="1"/>
  <c r="I351" i="1"/>
  <c r="I349" i="1"/>
  <c r="I345" i="1"/>
  <c r="K345" i="1" s="1"/>
  <c r="O345" i="1" s="1"/>
  <c r="I343" i="1"/>
  <c r="I356" i="1"/>
  <c r="I354" i="1"/>
  <c r="I352" i="1"/>
  <c r="K352" i="1" s="1"/>
  <c r="O352" i="1" s="1"/>
  <c r="I350" i="1"/>
  <c r="K350" i="1" s="1"/>
  <c r="O350" i="1" s="1"/>
  <c r="I348" i="1"/>
  <c r="I344" i="1"/>
  <c r="I342" i="1"/>
  <c r="K342" i="1" s="1"/>
  <c r="O342" i="1" s="1"/>
  <c r="I340" i="1"/>
  <c r="K340" i="1" s="1"/>
  <c r="O340" i="1" s="1"/>
  <c r="I338" i="1"/>
  <c r="K338" i="1" s="1"/>
  <c r="O338" i="1" s="1"/>
  <c r="I336" i="1"/>
  <c r="K336" i="1" s="1"/>
  <c r="I334" i="1"/>
  <c r="K334" i="1" s="1"/>
  <c r="O334" i="1" s="1"/>
  <c r="I332" i="1"/>
  <c r="K332" i="1" s="1"/>
  <c r="O332" i="1" s="1"/>
  <c r="I330" i="1"/>
  <c r="K330" i="1" s="1"/>
  <c r="O330" i="1" s="1"/>
  <c r="I326" i="1"/>
  <c r="K326" i="1" s="1"/>
  <c r="I324" i="1"/>
  <c r="K324" i="1" s="1"/>
  <c r="O324" i="1" s="1"/>
  <c r="I341" i="1"/>
  <c r="K341" i="1" s="1"/>
  <c r="O341" i="1" s="1"/>
  <c r="I331" i="1"/>
  <c r="I318" i="1"/>
  <c r="K318" i="1" s="1"/>
  <c r="O318" i="1" s="1"/>
  <c r="I317" i="1"/>
  <c r="K317" i="1" s="1"/>
  <c r="O317" i="1" s="1"/>
  <c r="I312" i="1"/>
  <c r="K312" i="1" s="1"/>
  <c r="O312" i="1" s="1"/>
  <c r="O311" i="1" s="1"/>
  <c r="I307" i="1"/>
  <c r="I304" i="1"/>
  <c r="I301" i="1"/>
  <c r="K301" i="1" s="1"/>
  <c r="O301" i="1" s="1"/>
  <c r="I300" i="1"/>
  <c r="K300" i="1" s="1"/>
  <c r="O300" i="1" s="1"/>
  <c r="I295" i="1"/>
  <c r="K295" i="1" s="1"/>
  <c r="O295" i="1" s="1"/>
  <c r="I293" i="1"/>
  <c r="K293" i="1" s="1"/>
  <c r="O293" i="1" s="1"/>
  <c r="I291" i="1"/>
  <c r="K291" i="1" s="1"/>
  <c r="O291" i="1" s="1"/>
  <c r="I287" i="1"/>
  <c r="K287" i="1" s="1"/>
  <c r="O287" i="1" s="1"/>
  <c r="I285" i="1"/>
  <c r="I283" i="1"/>
  <c r="K283" i="1" s="1"/>
  <c r="O283" i="1" s="1"/>
  <c r="I337" i="1"/>
  <c r="I327" i="1"/>
  <c r="K327" i="1" s="1"/>
  <c r="O327" i="1" s="1"/>
  <c r="I316" i="1"/>
  <c r="K316" i="1" s="1"/>
  <c r="I315" i="1"/>
  <c r="K315" i="1" s="1"/>
  <c r="O315" i="1" s="1"/>
  <c r="I306" i="1"/>
  <c r="K306" i="1" s="1"/>
  <c r="O306" i="1" s="1"/>
  <c r="I299" i="1"/>
  <c r="K299" i="1" s="1"/>
  <c r="O299" i="1" s="1"/>
  <c r="I298" i="1"/>
  <c r="K298" i="1" s="1"/>
  <c r="O298" i="1" s="1"/>
  <c r="I335" i="1"/>
  <c r="I310" i="1"/>
  <c r="K310" i="1" s="1"/>
  <c r="O310" i="1" s="1"/>
  <c r="O309" i="1" s="1"/>
  <c r="I319" i="1"/>
  <c r="K319" i="1" s="1"/>
  <c r="O319" i="1" s="1"/>
  <c r="I292" i="1"/>
  <c r="I288" i="1"/>
  <c r="I277" i="1"/>
  <c r="K277" i="1" s="1"/>
  <c r="O277" i="1" s="1"/>
  <c r="I275" i="1"/>
  <c r="K275" i="1" s="1"/>
  <c r="O275" i="1" s="1"/>
  <c r="I273" i="1"/>
  <c r="I271" i="1"/>
  <c r="I269" i="1"/>
  <c r="K269" i="1" s="1"/>
  <c r="O269" i="1" s="1"/>
  <c r="I261" i="1"/>
  <c r="K261" i="1" s="1"/>
  <c r="O261" i="1" s="1"/>
  <c r="I259" i="1"/>
  <c r="K259" i="1" s="1"/>
  <c r="O259" i="1" s="1"/>
  <c r="I257" i="1"/>
  <c r="K257" i="1" s="1"/>
  <c r="O257" i="1" s="1"/>
  <c r="I255" i="1"/>
  <c r="K255" i="1" s="1"/>
  <c r="O255" i="1" s="1"/>
  <c r="I251" i="1"/>
  <c r="K251" i="1" s="1"/>
  <c r="O251" i="1" s="1"/>
  <c r="I249" i="1"/>
  <c r="K249" i="1" s="1"/>
  <c r="O249" i="1" s="1"/>
  <c r="I247" i="1"/>
  <c r="K247" i="1" s="1"/>
  <c r="O247" i="1" s="1"/>
  <c r="I245" i="1"/>
  <c r="K245" i="1" s="1"/>
  <c r="O245" i="1" s="1"/>
  <c r="I243" i="1"/>
  <c r="K243" i="1" s="1"/>
  <c r="O243" i="1" s="1"/>
  <c r="I241" i="1"/>
  <c r="K241" i="1" s="1"/>
  <c r="O241" i="1" s="1"/>
  <c r="I239" i="1"/>
  <c r="K239" i="1" s="1"/>
  <c r="O239" i="1" s="1"/>
  <c r="I235" i="1"/>
  <c r="K235" i="1" s="1"/>
  <c r="O235" i="1" s="1"/>
  <c r="I233" i="1"/>
  <c r="K233" i="1" s="1"/>
  <c r="O233" i="1" s="1"/>
  <c r="I231" i="1"/>
  <c r="I229" i="1"/>
  <c r="I227" i="1"/>
  <c r="K227" i="1" s="1"/>
  <c r="O227" i="1" s="1"/>
  <c r="O226" i="1" s="1"/>
  <c r="I225" i="1"/>
  <c r="K225" i="1" s="1"/>
  <c r="O225" i="1" s="1"/>
  <c r="O224" i="1" s="1"/>
  <c r="I223" i="1"/>
  <c r="I219" i="1"/>
  <c r="I214" i="1"/>
  <c r="K214" i="1" s="1"/>
  <c r="O214" i="1" s="1"/>
  <c r="I212" i="1"/>
  <c r="K212" i="1" s="1"/>
  <c r="O212" i="1" s="1"/>
  <c r="I210" i="1"/>
  <c r="I325" i="1"/>
  <c r="I321" i="1"/>
  <c r="K321" i="1" s="1"/>
  <c r="O321" i="1" s="1"/>
  <c r="I297" i="1"/>
  <c r="K297" i="1" s="1"/>
  <c r="O297" i="1" s="1"/>
  <c r="I333" i="1"/>
  <c r="I320" i="1"/>
  <c r="K320" i="1" s="1"/>
  <c r="O320" i="1" s="1"/>
  <c r="I314" i="1"/>
  <c r="K314" i="1" s="1"/>
  <c r="O314" i="1" s="1"/>
  <c r="I296" i="1"/>
  <c r="K296" i="1" s="1"/>
  <c r="O296" i="1" s="1"/>
  <c r="I284" i="1"/>
  <c r="I280" i="1"/>
  <c r="I278" i="1"/>
  <c r="K278" i="1" s="1"/>
  <c r="O278" i="1" s="1"/>
  <c r="I276" i="1"/>
  <c r="K276" i="1" s="1"/>
  <c r="O276" i="1" s="1"/>
  <c r="I260" i="1"/>
  <c r="I258" i="1"/>
  <c r="I256" i="1"/>
  <c r="I254" i="1"/>
  <c r="K254" i="1" s="1"/>
  <c r="O254" i="1" s="1"/>
  <c r="I294" i="1"/>
  <c r="I281" i="1"/>
  <c r="K281" i="1" s="1"/>
  <c r="O281" i="1" s="1"/>
  <c r="I250" i="1"/>
  <c r="K250" i="1" s="1"/>
  <c r="O250" i="1" s="1"/>
  <c r="I248" i="1"/>
  <c r="K248" i="1" s="1"/>
  <c r="O248" i="1" s="1"/>
  <c r="I246" i="1"/>
  <c r="I244" i="1"/>
  <c r="I242" i="1"/>
  <c r="K242" i="1" s="1"/>
  <c r="O242" i="1" s="1"/>
  <c r="I240" i="1"/>
  <c r="K240" i="1" s="1"/>
  <c r="O240" i="1" s="1"/>
  <c r="I238" i="1"/>
  <c r="I282" i="1"/>
  <c r="K282" i="1" s="1"/>
  <c r="I274" i="1"/>
  <c r="I272" i="1"/>
  <c r="K272" i="1" s="1"/>
  <c r="O272" i="1" s="1"/>
  <c r="I270" i="1"/>
  <c r="I268" i="1"/>
  <c r="I266" i="1"/>
  <c r="K266" i="1" s="1"/>
  <c r="O266" i="1" s="1"/>
  <c r="I264" i="1"/>
  <c r="K264" i="1" s="1"/>
  <c r="O264" i="1" s="1"/>
  <c r="I234" i="1"/>
  <c r="I232" i="1"/>
  <c r="I230" i="1"/>
  <c r="K230" i="1" s="1"/>
  <c r="O230" i="1" s="1"/>
  <c r="I213" i="1"/>
  <c r="K213" i="1" s="1"/>
  <c r="O213" i="1" s="1"/>
  <c r="I211" i="1"/>
  <c r="I209" i="1"/>
  <c r="I207" i="1"/>
  <c r="K207" i="1" s="1"/>
  <c r="O207" i="1" s="1"/>
  <c r="I205" i="1"/>
  <c r="K205" i="1" s="1"/>
  <c r="O205" i="1" s="1"/>
  <c r="I201" i="1"/>
  <c r="I199" i="1"/>
  <c r="I197" i="1"/>
  <c r="K197" i="1" s="1"/>
  <c r="O197" i="1" s="1"/>
  <c r="I195" i="1"/>
  <c r="K195" i="1" s="1"/>
  <c r="O195" i="1" s="1"/>
  <c r="I286" i="1"/>
  <c r="I222" i="1"/>
  <c r="I220" i="1"/>
  <c r="K220" i="1" s="1"/>
  <c r="O220" i="1" s="1"/>
  <c r="I204" i="1"/>
  <c r="K204" i="1" s="1"/>
  <c r="O204" i="1" s="1"/>
  <c r="I217" i="1"/>
  <c r="I208" i="1"/>
  <c r="I190" i="1"/>
  <c r="K190" i="1" s="1"/>
  <c r="O190" i="1" s="1"/>
  <c r="I188" i="1"/>
  <c r="K188" i="1" s="1"/>
  <c r="O188" i="1" s="1"/>
  <c r="I186" i="1"/>
  <c r="K186" i="1" s="1"/>
  <c r="O186" i="1" s="1"/>
  <c r="I184" i="1"/>
  <c r="I182" i="1"/>
  <c r="K182" i="1" s="1"/>
  <c r="O182" i="1" s="1"/>
  <c r="I174" i="1"/>
  <c r="K174" i="1" s="1"/>
  <c r="O174" i="1" s="1"/>
  <c r="I172" i="1"/>
  <c r="I170" i="1"/>
  <c r="K170" i="1" s="1"/>
  <c r="O170" i="1" s="1"/>
  <c r="I168" i="1"/>
  <c r="K168" i="1" s="1"/>
  <c r="O168" i="1" s="1"/>
  <c r="I164" i="1"/>
  <c r="K164" i="1" s="1"/>
  <c r="O164" i="1" s="1"/>
  <c r="I162" i="1"/>
  <c r="I160" i="1"/>
  <c r="I158" i="1"/>
  <c r="K158" i="1" s="1"/>
  <c r="O158" i="1" s="1"/>
  <c r="I156" i="1"/>
  <c r="K156" i="1" s="1"/>
  <c r="O156" i="1" s="1"/>
  <c r="I154" i="1"/>
  <c r="K154" i="1" s="1"/>
  <c r="O154" i="1" s="1"/>
  <c r="I152" i="1"/>
  <c r="I148" i="1"/>
  <c r="K148" i="1" s="1"/>
  <c r="O148" i="1" s="1"/>
  <c r="I146" i="1"/>
  <c r="K146" i="1" s="1"/>
  <c r="O146" i="1" s="1"/>
  <c r="I144" i="1"/>
  <c r="K144" i="1" s="1"/>
  <c r="O144" i="1" s="1"/>
  <c r="I136" i="1"/>
  <c r="K136" i="1" s="1"/>
  <c r="O136" i="1" s="1"/>
  <c r="I134" i="1"/>
  <c r="K134" i="1" s="1"/>
  <c r="O134" i="1" s="1"/>
  <c r="I131" i="1"/>
  <c r="K131" i="1" s="1"/>
  <c r="O131" i="1" s="1"/>
  <c r="I127" i="1"/>
  <c r="I125" i="1"/>
  <c r="I194" i="1"/>
  <c r="K194" i="1" s="1"/>
  <c r="O194" i="1" s="1"/>
  <c r="I191" i="1"/>
  <c r="K191" i="1" s="1"/>
  <c r="O191" i="1" s="1"/>
  <c r="I183" i="1"/>
  <c r="I173" i="1"/>
  <c r="I161" i="1"/>
  <c r="I153" i="1"/>
  <c r="K153" i="1" s="1"/>
  <c r="O153" i="1" s="1"/>
  <c r="I143" i="1"/>
  <c r="I123" i="1"/>
  <c r="I121" i="1"/>
  <c r="K121" i="1" s="1"/>
  <c r="O121" i="1" s="1"/>
  <c r="I119" i="1"/>
  <c r="K119" i="1" s="1"/>
  <c r="O119" i="1" s="1"/>
  <c r="I115" i="1"/>
  <c r="I113" i="1"/>
  <c r="I109" i="1"/>
  <c r="K109" i="1" s="1"/>
  <c r="O109" i="1" s="1"/>
  <c r="I107" i="1"/>
  <c r="K107" i="1" s="1"/>
  <c r="O107" i="1" s="1"/>
  <c r="I105" i="1"/>
  <c r="I103" i="1"/>
  <c r="I99" i="1"/>
  <c r="K99" i="1" s="1"/>
  <c r="O99" i="1" s="1"/>
  <c r="I97" i="1"/>
  <c r="K97" i="1" s="1"/>
  <c r="O97" i="1" s="1"/>
  <c r="I95" i="1"/>
  <c r="I93" i="1"/>
  <c r="K93" i="1" s="1"/>
  <c r="O93" i="1" s="1"/>
  <c r="I91" i="1"/>
  <c r="K91" i="1" s="1"/>
  <c r="O91" i="1" s="1"/>
  <c r="I83" i="1"/>
  <c r="K83" i="1" s="1"/>
  <c r="O83" i="1" s="1"/>
  <c r="I81" i="1"/>
  <c r="K81" i="1" s="1"/>
  <c r="O81" i="1" s="1"/>
  <c r="I79" i="1"/>
  <c r="K79" i="1" s="1"/>
  <c r="O79" i="1" s="1"/>
  <c r="I77" i="1"/>
  <c r="K77" i="1" s="1"/>
  <c r="O77" i="1" s="1"/>
  <c r="I75" i="1"/>
  <c r="K75" i="1" s="1"/>
  <c r="O75" i="1" s="1"/>
  <c r="I200" i="1"/>
  <c r="I193" i="1"/>
  <c r="I189" i="1"/>
  <c r="K189" i="1" s="1"/>
  <c r="O189" i="1" s="1"/>
  <c r="I181" i="1"/>
  <c r="K181" i="1" s="1"/>
  <c r="O181" i="1" s="1"/>
  <c r="I171" i="1"/>
  <c r="I159" i="1"/>
  <c r="I149" i="1"/>
  <c r="K149" i="1" s="1"/>
  <c r="O149" i="1" s="1"/>
  <c r="I137" i="1"/>
  <c r="K137" i="1" s="1"/>
  <c r="O137" i="1" s="1"/>
  <c r="I133" i="1"/>
  <c r="I206" i="1"/>
  <c r="I198" i="1"/>
  <c r="K198" i="1" s="1"/>
  <c r="O198" i="1" s="1"/>
  <c r="I187" i="1"/>
  <c r="K187" i="1" s="1"/>
  <c r="O187" i="1" s="1"/>
  <c r="I179" i="1"/>
  <c r="I169" i="1"/>
  <c r="I157" i="1"/>
  <c r="K157" i="1" s="1"/>
  <c r="O157" i="1" s="1"/>
  <c r="I147" i="1"/>
  <c r="K147" i="1" s="1"/>
  <c r="O147" i="1" s="1"/>
  <c r="I139" i="1"/>
  <c r="I122" i="1"/>
  <c r="K122" i="1" s="1"/>
  <c r="O122" i="1" s="1"/>
  <c r="I120" i="1"/>
  <c r="K120" i="1" s="1"/>
  <c r="O120" i="1" s="1"/>
  <c r="I118" i="1"/>
  <c r="K118" i="1" s="1"/>
  <c r="O118" i="1" s="1"/>
  <c r="I114" i="1"/>
  <c r="K114" i="1" s="1"/>
  <c r="O114" i="1" s="1"/>
  <c r="I112" i="1"/>
  <c r="K112" i="1" s="1"/>
  <c r="O112" i="1" s="1"/>
  <c r="I110" i="1"/>
  <c r="K110" i="1" s="1"/>
  <c r="O110" i="1" s="1"/>
  <c r="I108" i="1"/>
  <c r="K108" i="1" s="1"/>
  <c r="O108" i="1" s="1"/>
  <c r="I106" i="1"/>
  <c r="K106" i="1" s="1"/>
  <c r="O106" i="1" s="1"/>
  <c r="I104" i="1"/>
  <c r="K104" i="1" s="1"/>
  <c r="O104" i="1" s="1"/>
  <c r="I102" i="1"/>
  <c r="K102" i="1" s="1"/>
  <c r="O102" i="1" s="1"/>
  <c r="I100" i="1"/>
  <c r="K100" i="1" s="1"/>
  <c r="O100" i="1" s="1"/>
  <c r="I98" i="1"/>
  <c r="K98" i="1" s="1"/>
  <c r="O98" i="1" s="1"/>
  <c r="I96" i="1"/>
  <c r="K96" i="1" s="1"/>
  <c r="O96" i="1" s="1"/>
  <c r="I94" i="1"/>
  <c r="K94" i="1" s="1"/>
  <c r="O94" i="1" s="1"/>
  <c r="I92" i="1"/>
  <c r="K92" i="1" s="1"/>
  <c r="O92" i="1" s="1"/>
  <c r="I90" i="1"/>
  <c r="K90" i="1" s="1"/>
  <c r="O90" i="1" s="1"/>
  <c r="I88" i="1"/>
  <c r="I86" i="1"/>
  <c r="K86" i="1" s="1"/>
  <c r="O86" i="1" s="1"/>
  <c r="I84" i="1"/>
  <c r="K84" i="1" s="1"/>
  <c r="O84" i="1" s="1"/>
  <c r="I82" i="1"/>
  <c r="K82" i="1" s="1"/>
  <c r="O82" i="1" s="1"/>
  <c r="I80" i="1"/>
  <c r="K80" i="1" s="1"/>
  <c r="O80" i="1" s="1"/>
  <c r="I76" i="1"/>
  <c r="K76" i="1" s="1"/>
  <c r="O76" i="1" s="1"/>
  <c r="I74" i="1"/>
  <c r="K74" i="1" s="1"/>
  <c r="O74" i="1" s="1"/>
  <c r="I72" i="1"/>
  <c r="I70" i="1"/>
  <c r="K70" i="1" s="1"/>
  <c r="O70" i="1" s="1"/>
  <c r="I64" i="1"/>
  <c r="K64" i="1" s="1"/>
  <c r="O64" i="1" s="1"/>
  <c r="I62" i="1"/>
  <c r="K62" i="1" s="1"/>
  <c r="O62" i="1" s="1"/>
  <c r="I60" i="1"/>
  <c r="K60" i="1" s="1"/>
  <c r="O60" i="1" s="1"/>
  <c r="I58" i="1"/>
  <c r="K58" i="1" s="1"/>
  <c r="O58" i="1" s="1"/>
  <c r="I56" i="1"/>
  <c r="K56" i="1" s="1"/>
  <c r="O56" i="1" s="1"/>
  <c r="I54" i="1"/>
  <c r="K54" i="1" s="1"/>
  <c r="O54" i="1" s="1"/>
  <c r="I50" i="1"/>
  <c r="K50" i="1" s="1"/>
  <c r="O50" i="1" s="1"/>
  <c r="I48" i="1"/>
  <c r="K48" i="1" s="1"/>
  <c r="O48" i="1" s="1"/>
  <c r="I46" i="1"/>
  <c r="K46" i="1" s="1"/>
  <c r="O46" i="1" s="1"/>
  <c r="I38" i="1"/>
  <c r="K38" i="1" s="1"/>
  <c r="O38" i="1" s="1"/>
  <c r="I36" i="1"/>
  <c r="K36" i="1" s="1"/>
  <c r="O36" i="1" s="1"/>
  <c r="I33" i="1"/>
  <c r="K33" i="1" s="1"/>
  <c r="O33" i="1" s="1"/>
  <c r="I25" i="1"/>
  <c r="K25" i="1" s="1"/>
  <c r="O25" i="1" s="1"/>
  <c r="I196" i="1"/>
  <c r="K196" i="1" s="1"/>
  <c r="O196" i="1" s="1"/>
  <c r="I185" i="1"/>
  <c r="I177" i="1"/>
  <c r="I167" i="1"/>
  <c r="K167" i="1" s="1"/>
  <c r="O167" i="1" s="1"/>
  <c r="I163" i="1"/>
  <c r="K163" i="1" s="1"/>
  <c r="O163" i="1" s="1"/>
  <c r="I328" i="1"/>
  <c r="K328" i="1" s="1"/>
  <c r="O328" i="1" s="1"/>
  <c r="I323" i="1"/>
  <c r="K323" i="1" s="1"/>
  <c r="O323" i="1" s="1"/>
  <c r="I322" i="1"/>
  <c r="K322" i="1" s="1"/>
  <c r="O322" i="1" s="1"/>
  <c r="I66" i="1"/>
  <c r="K66" i="1" s="1"/>
  <c r="O66" i="1" s="1"/>
  <c r="I26" i="1"/>
  <c r="K26" i="1" s="1"/>
  <c r="O26" i="1" s="1"/>
  <c r="I35" i="1"/>
  <c r="K35" i="1" s="1"/>
  <c r="O35" i="1" s="1"/>
  <c r="I37" i="1"/>
  <c r="K37" i="1" s="1"/>
  <c r="O37" i="1" s="1"/>
  <c r="I39" i="1"/>
  <c r="K39" i="1" s="1"/>
  <c r="O39" i="1" s="1"/>
  <c r="K41" i="1"/>
  <c r="O41" i="1" s="1"/>
  <c r="O40" i="1" s="1"/>
  <c r="P49" i="1"/>
  <c r="K52" i="1"/>
  <c r="O52" i="1" s="1"/>
  <c r="K55" i="1"/>
  <c r="O55" i="1" s="1"/>
  <c r="K61" i="1"/>
  <c r="O61" i="1" s="1"/>
  <c r="K63" i="1"/>
  <c r="O63" i="1" s="1"/>
  <c r="K65" i="1"/>
  <c r="O65" i="1" s="1"/>
  <c r="K67" i="1"/>
  <c r="O67" i="1" s="1"/>
  <c r="K72" i="1"/>
  <c r="O72" i="1" s="1"/>
  <c r="N82" i="1"/>
  <c r="P82" i="1" s="1"/>
  <c r="N84" i="1"/>
  <c r="P84" i="1" s="1"/>
  <c r="L85" i="1"/>
  <c r="N85" i="1" s="1"/>
  <c r="P85" i="1" s="1"/>
  <c r="N86" i="1"/>
  <c r="P86" i="1" s="1"/>
  <c r="L87" i="1"/>
  <c r="N87" i="1" s="1"/>
  <c r="P87" i="1" s="1"/>
  <c r="K88" i="1"/>
  <c r="O88" i="1" s="1"/>
  <c r="L89" i="1"/>
  <c r="N89" i="1" s="1"/>
  <c r="P89" i="1" s="1"/>
  <c r="N90" i="1"/>
  <c r="P90" i="1" s="1"/>
  <c r="N92" i="1"/>
  <c r="P92" i="1" s="1"/>
  <c r="N108" i="1"/>
  <c r="P108" i="1" s="1"/>
  <c r="I141" i="1"/>
  <c r="K141" i="1" s="1"/>
  <c r="O141" i="1" s="1"/>
  <c r="O140" i="1" s="1"/>
  <c r="K173" i="1"/>
  <c r="O173" i="1" s="1"/>
  <c r="K183" i="1"/>
  <c r="O183" i="1" s="1"/>
  <c r="K211" i="1"/>
  <c r="O211" i="1" s="1"/>
  <c r="L357" i="1"/>
  <c r="N357" i="1" s="1"/>
  <c r="P357" i="1" s="1"/>
  <c r="L355" i="1"/>
  <c r="N355" i="1" s="1"/>
  <c r="P355" i="1" s="1"/>
  <c r="L353" i="1"/>
  <c r="N353" i="1" s="1"/>
  <c r="L351" i="1"/>
  <c r="N351" i="1" s="1"/>
  <c r="P351" i="1" s="1"/>
  <c r="L349" i="1"/>
  <c r="N349" i="1" s="1"/>
  <c r="P349" i="1" s="1"/>
  <c r="L345" i="1"/>
  <c r="N345" i="1" s="1"/>
  <c r="P345" i="1" s="1"/>
  <c r="L343" i="1"/>
  <c r="N343" i="1" s="1"/>
  <c r="L341" i="1"/>
  <c r="N341" i="1" s="1"/>
  <c r="P341" i="1" s="1"/>
  <c r="L337" i="1"/>
  <c r="N337" i="1" s="1"/>
  <c r="P337" i="1" s="1"/>
  <c r="L335" i="1"/>
  <c r="N335" i="1" s="1"/>
  <c r="P335" i="1" s="1"/>
  <c r="L333" i="1"/>
  <c r="L331" i="1"/>
  <c r="N331" i="1" s="1"/>
  <c r="P331" i="1" s="1"/>
  <c r="L327" i="1"/>
  <c r="N327" i="1" s="1"/>
  <c r="P327" i="1" s="1"/>
  <c r="L325" i="1"/>
  <c r="N325" i="1" s="1"/>
  <c r="L321" i="1"/>
  <c r="N321" i="1" s="1"/>
  <c r="L319" i="1"/>
  <c r="N319" i="1" s="1"/>
  <c r="P319" i="1" s="1"/>
  <c r="L317" i="1"/>
  <c r="L315" i="1"/>
  <c r="N315" i="1" s="1"/>
  <c r="P315" i="1" s="1"/>
  <c r="L307" i="1"/>
  <c r="L304" i="1"/>
  <c r="N304" i="1" s="1"/>
  <c r="P304" i="1" s="1"/>
  <c r="L300" i="1"/>
  <c r="N300" i="1" s="1"/>
  <c r="P300" i="1" s="1"/>
  <c r="L298" i="1"/>
  <c r="N298" i="1" s="1"/>
  <c r="P298" i="1" s="1"/>
  <c r="L296" i="1"/>
  <c r="N296" i="1" s="1"/>
  <c r="L356" i="1"/>
  <c r="L354" i="1"/>
  <c r="N354" i="1" s="1"/>
  <c r="P354" i="1" s="1"/>
  <c r="L352" i="1"/>
  <c r="N352" i="1" s="1"/>
  <c r="P352" i="1" s="1"/>
  <c r="L350" i="1"/>
  <c r="L348" i="1"/>
  <c r="N348" i="1" s="1"/>
  <c r="P348" i="1" s="1"/>
  <c r="L334" i="1"/>
  <c r="N334" i="1" s="1"/>
  <c r="P334" i="1" s="1"/>
  <c r="L332" i="1"/>
  <c r="N332" i="1" s="1"/>
  <c r="P332" i="1" s="1"/>
  <c r="L320" i="1"/>
  <c r="L344" i="1"/>
  <c r="N344" i="1" s="1"/>
  <c r="P344" i="1" s="1"/>
  <c r="L340" i="1"/>
  <c r="N340" i="1" s="1"/>
  <c r="P340" i="1" s="1"/>
  <c r="L338" i="1"/>
  <c r="L330" i="1"/>
  <c r="L318" i="1"/>
  <c r="N318" i="1" s="1"/>
  <c r="P318" i="1" s="1"/>
  <c r="L312" i="1"/>
  <c r="N312" i="1" s="1"/>
  <c r="P312" i="1" s="1"/>
  <c r="L301" i="1"/>
  <c r="N301" i="1" s="1"/>
  <c r="P301" i="1" s="1"/>
  <c r="L295" i="1"/>
  <c r="N295" i="1" s="1"/>
  <c r="L293" i="1"/>
  <c r="N293" i="1" s="1"/>
  <c r="P293" i="1" s="1"/>
  <c r="L291" i="1"/>
  <c r="N291" i="1" s="1"/>
  <c r="P291" i="1" s="1"/>
  <c r="L287" i="1"/>
  <c r="N287" i="1" s="1"/>
  <c r="P287" i="1" s="1"/>
  <c r="L285" i="1"/>
  <c r="N285" i="1" s="1"/>
  <c r="L283" i="1"/>
  <c r="N283" i="1" s="1"/>
  <c r="P283" i="1" s="1"/>
  <c r="L281" i="1"/>
  <c r="N281" i="1" s="1"/>
  <c r="P281" i="1" s="1"/>
  <c r="L342" i="1"/>
  <c r="L336" i="1"/>
  <c r="L324" i="1"/>
  <c r="N324" i="1" s="1"/>
  <c r="P324" i="1" s="1"/>
  <c r="L314" i="1"/>
  <c r="N314" i="1" s="1"/>
  <c r="P314" i="1" s="1"/>
  <c r="L306" i="1"/>
  <c r="N306" i="1" s="1"/>
  <c r="P306" i="1" s="1"/>
  <c r="L299" i="1"/>
  <c r="L284" i="1"/>
  <c r="N284" i="1" s="1"/>
  <c r="P284" i="1" s="1"/>
  <c r="L326" i="1"/>
  <c r="N326" i="1" s="1"/>
  <c r="P326" i="1" s="1"/>
  <c r="L316" i="1"/>
  <c r="N316" i="1" s="1"/>
  <c r="P316" i="1" s="1"/>
  <c r="L310" i="1"/>
  <c r="L294" i="1"/>
  <c r="N294" i="1" s="1"/>
  <c r="P294" i="1" s="1"/>
  <c r="L292" i="1"/>
  <c r="N292" i="1" s="1"/>
  <c r="P292" i="1" s="1"/>
  <c r="L288" i="1"/>
  <c r="N288" i="1" s="1"/>
  <c r="P288" i="1" s="1"/>
  <c r="L282" i="1"/>
  <c r="L275" i="1"/>
  <c r="N275" i="1" s="1"/>
  <c r="P275" i="1" s="1"/>
  <c r="L274" i="1"/>
  <c r="N274" i="1" s="1"/>
  <c r="P274" i="1" s="1"/>
  <c r="L273" i="1"/>
  <c r="N273" i="1" s="1"/>
  <c r="P273" i="1" s="1"/>
  <c r="L272" i="1"/>
  <c r="L271" i="1"/>
  <c r="N271" i="1" s="1"/>
  <c r="P271" i="1" s="1"/>
  <c r="L270" i="1"/>
  <c r="N270" i="1" s="1"/>
  <c r="P270" i="1" s="1"/>
  <c r="L269" i="1"/>
  <c r="N269" i="1" s="1"/>
  <c r="P269" i="1" s="1"/>
  <c r="L268" i="1"/>
  <c r="L266" i="1"/>
  <c r="N266" i="1" s="1"/>
  <c r="P266" i="1" s="1"/>
  <c r="L264" i="1"/>
  <c r="N264" i="1" s="1"/>
  <c r="P264" i="1" s="1"/>
  <c r="L235" i="1"/>
  <c r="N235" i="1" s="1"/>
  <c r="P235" i="1" s="1"/>
  <c r="L234" i="1"/>
  <c r="L233" i="1"/>
  <c r="N233" i="1" s="1"/>
  <c r="P233" i="1" s="1"/>
  <c r="L232" i="1"/>
  <c r="N232" i="1" s="1"/>
  <c r="P232" i="1" s="1"/>
  <c r="L231" i="1"/>
  <c r="N231" i="1" s="1"/>
  <c r="P231" i="1" s="1"/>
  <c r="L230" i="1"/>
  <c r="L286" i="1"/>
  <c r="N286" i="1" s="1"/>
  <c r="P286" i="1" s="1"/>
  <c r="L278" i="1"/>
  <c r="N278" i="1" s="1"/>
  <c r="P278" i="1" s="1"/>
  <c r="L276" i="1"/>
  <c r="N276" i="1" s="1"/>
  <c r="P276" i="1" s="1"/>
  <c r="L217" i="1"/>
  <c r="L208" i="1"/>
  <c r="N208" i="1" s="1"/>
  <c r="P208" i="1" s="1"/>
  <c r="L206" i="1"/>
  <c r="N206" i="1" s="1"/>
  <c r="P206" i="1" s="1"/>
  <c r="L204" i="1"/>
  <c r="N204" i="1" s="1"/>
  <c r="P204" i="1" s="1"/>
  <c r="L280" i="1"/>
  <c r="L261" i="1"/>
  <c r="N261" i="1" s="1"/>
  <c r="P261" i="1" s="1"/>
  <c r="L260" i="1"/>
  <c r="N260" i="1" s="1"/>
  <c r="P260" i="1" s="1"/>
  <c r="L259" i="1"/>
  <c r="N259" i="1" s="1"/>
  <c r="P259" i="1" s="1"/>
  <c r="L258" i="1"/>
  <c r="N258" i="1" s="1"/>
  <c r="P258" i="1" s="1"/>
  <c r="L257" i="1"/>
  <c r="N257" i="1" s="1"/>
  <c r="P257" i="1" s="1"/>
  <c r="L256" i="1"/>
  <c r="N256" i="1" s="1"/>
  <c r="P256" i="1" s="1"/>
  <c r="L255" i="1"/>
  <c r="N255" i="1" s="1"/>
  <c r="L254" i="1"/>
  <c r="N254" i="1" s="1"/>
  <c r="P254" i="1" s="1"/>
  <c r="L227" i="1"/>
  <c r="N227" i="1" s="1"/>
  <c r="P227" i="1" s="1"/>
  <c r="L223" i="1"/>
  <c r="N223" i="1" s="1"/>
  <c r="P223" i="1" s="1"/>
  <c r="L222" i="1"/>
  <c r="N222" i="1" s="1"/>
  <c r="P222" i="1" s="1"/>
  <c r="L220" i="1"/>
  <c r="N220" i="1" s="1"/>
  <c r="P220" i="1" s="1"/>
  <c r="L219" i="1"/>
  <c r="N219" i="1" s="1"/>
  <c r="P219" i="1" s="1"/>
  <c r="L297" i="1"/>
  <c r="N297" i="1" s="1"/>
  <c r="P297" i="1" s="1"/>
  <c r="L277" i="1"/>
  <c r="N277" i="1" s="1"/>
  <c r="P277" i="1" s="1"/>
  <c r="L248" i="1"/>
  <c r="N248" i="1" s="1"/>
  <c r="P248" i="1" s="1"/>
  <c r="L244" i="1"/>
  <c r="N244" i="1" s="1"/>
  <c r="P244" i="1" s="1"/>
  <c r="L240" i="1"/>
  <c r="N240" i="1" s="1"/>
  <c r="P240" i="1" s="1"/>
  <c r="L212" i="1"/>
  <c r="N212" i="1" s="1"/>
  <c r="P212" i="1" s="1"/>
  <c r="L205" i="1"/>
  <c r="L251" i="1"/>
  <c r="N251" i="1" s="1"/>
  <c r="P251" i="1" s="1"/>
  <c r="L247" i="1"/>
  <c r="N247" i="1" s="1"/>
  <c r="P247" i="1" s="1"/>
  <c r="L243" i="1"/>
  <c r="N243" i="1" s="1"/>
  <c r="P243" i="1" s="1"/>
  <c r="L239" i="1"/>
  <c r="N239" i="1" s="1"/>
  <c r="P239" i="1" s="1"/>
  <c r="L229" i="1"/>
  <c r="N229" i="1" s="1"/>
  <c r="P229" i="1" s="1"/>
  <c r="L211" i="1"/>
  <c r="N211" i="1" s="1"/>
  <c r="P211" i="1" s="1"/>
  <c r="L201" i="1"/>
  <c r="N201" i="1" s="1"/>
  <c r="P201" i="1" s="1"/>
  <c r="L200" i="1"/>
  <c r="L199" i="1"/>
  <c r="N199" i="1" s="1"/>
  <c r="P199" i="1" s="1"/>
  <c r="L198" i="1"/>
  <c r="N198" i="1" s="1"/>
  <c r="P198" i="1" s="1"/>
  <c r="L197" i="1"/>
  <c r="N197" i="1" s="1"/>
  <c r="P197" i="1" s="1"/>
  <c r="L196" i="1"/>
  <c r="L195" i="1"/>
  <c r="N195" i="1" s="1"/>
  <c r="P195" i="1" s="1"/>
  <c r="L194" i="1"/>
  <c r="N194" i="1" s="1"/>
  <c r="P194" i="1" s="1"/>
  <c r="L193" i="1"/>
  <c r="N193" i="1" s="1"/>
  <c r="L191" i="1"/>
  <c r="N191" i="1" s="1"/>
  <c r="L189" i="1"/>
  <c r="N189" i="1" s="1"/>
  <c r="P189" i="1" s="1"/>
  <c r="L187" i="1"/>
  <c r="N187" i="1" s="1"/>
  <c r="P187" i="1" s="1"/>
  <c r="L185" i="1"/>
  <c r="N185" i="1" s="1"/>
  <c r="P185" i="1" s="1"/>
  <c r="L183" i="1"/>
  <c r="N183" i="1" s="1"/>
  <c r="L181" i="1"/>
  <c r="N181" i="1" s="1"/>
  <c r="P181" i="1" s="1"/>
  <c r="L179" i="1"/>
  <c r="N179" i="1" s="1"/>
  <c r="P179" i="1" s="1"/>
  <c r="L177" i="1"/>
  <c r="N177" i="1" s="1"/>
  <c r="P177" i="1" s="1"/>
  <c r="L173" i="1"/>
  <c r="N173" i="1" s="1"/>
  <c r="L171" i="1"/>
  <c r="N171" i="1" s="1"/>
  <c r="P171" i="1" s="1"/>
  <c r="L169" i="1"/>
  <c r="N169" i="1" s="1"/>
  <c r="P169" i="1" s="1"/>
  <c r="L167" i="1"/>
  <c r="N167" i="1" s="1"/>
  <c r="P167" i="1" s="1"/>
  <c r="L163" i="1"/>
  <c r="N163" i="1" s="1"/>
  <c r="L161" i="1"/>
  <c r="N161" i="1" s="1"/>
  <c r="P161" i="1" s="1"/>
  <c r="L159" i="1"/>
  <c r="N159" i="1" s="1"/>
  <c r="P159" i="1" s="1"/>
  <c r="L157" i="1"/>
  <c r="N157" i="1" s="1"/>
  <c r="P157" i="1" s="1"/>
  <c r="L155" i="1"/>
  <c r="N155" i="1" s="1"/>
  <c r="L153" i="1"/>
  <c r="N153" i="1" s="1"/>
  <c r="P153" i="1" s="1"/>
  <c r="L149" i="1"/>
  <c r="N149" i="1" s="1"/>
  <c r="P149" i="1" s="1"/>
  <c r="L147" i="1"/>
  <c r="N147" i="1" s="1"/>
  <c r="P147" i="1" s="1"/>
  <c r="L145" i="1"/>
  <c r="N145" i="1" s="1"/>
  <c r="L143" i="1"/>
  <c r="N143" i="1" s="1"/>
  <c r="P143" i="1" s="1"/>
  <c r="L141" i="1"/>
  <c r="N141" i="1" s="1"/>
  <c r="P141" i="1" s="1"/>
  <c r="L139" i="1"/>
  <c r="N139" i="1" s="1"/>
  <c r="P139" i="1" s="1"/>
  <c r="L137" i="1"/>
  <c r="N137" i="1" s="1"/>
  <c r="P137" i="1" s="1"/>
  <c r="L250" i="1"/>
  <c r="N250" i="1" s="1"/>
  <c r="P250" i="1" s="1"/>
  <c r="L246" i="1"/>
  <c r="N246" i="1" s="1"/>
  <c r="P246" i="1" s="1"/>
  <c r="L242" i="1"/>
  <c r="N242" i="1" s="1"/>
  <c r="P242" i="1" s="1"/>
  <c r="L238" i="1"/>
  <c r="N238" i="1" s="1"/>
  <c r="P238" i="1" s="1"/>
  <c r="L225" i="1"/>
  <c r="N225" i="1" s="1"/>
  <c r="P225" i="1" s="1"/>
  <c r="L214" i="1"/>
  <c r="N214" i="1" s="1"/>
  <c r="P214" i="1" s="1"/>
  <c r="L210" i="1"/>
  <c r="L249" i="1"/>
  <c r="N249" i="1" s="1"/>
  <c r="P249" i="1" s="1"/>
  <c r="L245" i="1"/>
  <c r="N245" i="1" s="1"/>
  <c r="P245" i="1" s="1"/>
  <c r="L241" i="1"/>
  <c r="N241" i="1" s="1"/>
  <c r="P241" i="1" s="1"/>
  <c r="L213" i="1"/>
  <c r="N213" i="1" s="1"/>
  <c r="P213" i="1" s="1"/>
  <c r="L323" i="1"/>
  <c r="L328" i="1"/>
  <c r="N328" i="1" s="1"/>
  <c r="P328" i="1" s="1"/>
  <c r="L322" i="1"/>
  <c r="N322" i="1" s="1"/>
  <c r="P322" i="1" s="1"/>
  <c r="K95" i="1"/>
  <c r="O95" i="1" s="1"/>
  <c r="K103" i="1"/>
  <c r="O103" i="1" s="1"/>
  <c r="K105" i="1"/>
  <c r="O105" i="1" s="1"/>
  <c r="K113" i="1"/>
  <c r="O113" i="1" s="1"/>
  <c r="K115" i="1"/>
  <c r="O115" i="1" s="1"/>
  <c r="K123" i="1"/>
  <c r="O123" i="1" s="1"/>
  <c r="K125" i="1"/>
  <c r="O125" i="1" s="1"/>
  <c r="K127" i="1"/>
  <c r="O127" i="1" s="1"/>
  <c r="L131" i="1"/>
  <c r="N131" i="1" s="1"/>
  <c r="P131" i="1" s="1"/>
  <c r="K133" i="1"/>
  <c r="O133" i="1" s="1"/>
  <c r="N134" i="1"/>
  <c r="P134" i="1" s="1"/>
  <c r="L136" i="1"/>
  <c r="N136" i="1" s="1"/>
  <c r="P136" i="1" s="1"/>
  <c r="L148" i="1"/>
  <c r="N148" i="1" s="1"/>
  <c r="P148" i="1" s="1"/>
  <c r="K152" i="1"/>
  <c r="O152" i="1" s="1"/>
  <c r="N156" i="1"/>
  <c r="P156" i="1" s="1"/>
  <c r="L158" i="1"/>
  <c r="N158" i="1" s="1"/>
  <c r="P158" i="1" s="1"/>
  <c r="K160" i="1"/>
  <c r="O160" i="1" s="1"/>
  <c r="N164" i="1"/>
  <c r="P164" i="1" s="1"/>
  <c r="L170" i="1"/>
  <c r="N170" i="1" s="1"/>
  <c r="P170" i="1" s="1"/>
  <c r="K172" i="1"/>
  <c r="O172" i="1" s="1"/>
  <c r="K177" i="1"/>
  <c r="O177" i="1" s="1"/>
  <c r="K185" i="1"/>
  <c r="O185" i="1" s="1"/>
  <c r="N186" i="1"/>
  <c r="P186" i="1" s="1"/>
  <c r="L188" i="1"/>
  <c r="N188" i="1" s="1"/>
  <c r="P188" i="1" s="1"/>
  <c r="P193" i="1"/>
  <c r="O199" i="1"/>
  <c r="K199" i="1"/>
  <c r="K200" i="1"/>
  <c r="O200" i="1" s="1"/>
  <c r="N200" i="1"/>
  <c r="P200" i="1" s="1"/>
  <c r="N205" i="1"/>
  <c r="P205" i="1" s="1"/>
  <c r="K219" i="1"/>
  <c r="O219" i="1" s="1"/>
  <c r="K223" i="1"/>
  <c r="O223" i="1" s="1"/>
  <c r="L99" i="1"/>
  <c r="N99" i="1" s="1"/>
  <c r="P99" i="1" s="1"/>
  <c r="L103" i="1"/>
  <c r="N103" i="1" s="1"/>
  <c r="P103" i="1" s="1"/>
  <c r="L105" i="1"/>
  <c r="N105" i="1" s="1"/>
  <c r="P105" i="1" s="1"/>
  <c r="L107" i="1"/>
  <c r="N107" i="1" s="1"/>
  <c r="P107" i="1" s="1"/>
  <c r="L109" i="1"/>
  <c r="N109" i="1" s="1"/>
  <c r="P109" i="1" s="1"/>
  <c r="L113" i="1"/>
  <c r="N113" i="1" s="1"/>
  <c r="P113" i="1" s="1"/>
  <c r="L115" i="1"/>
  <c r="N115" i="1" s="1"/>
  <c r="P115" i="1" s="1"/>
  <c r="L119" i="1"/>
  <c r="N119" i="1" s="1"/>
  <c r="P119" i="1" s="1"/>
  <c r="L121" i="1"/>
  <c r="N121" i="1" s="1"/>
  <c r="P121" i="1" s="1"/>
  <c r="L123" i="1"/>
  <c r="N123" i="1" s="1"/>
  <c r="P123" i="1" s="1"/>
  <c r="L124" i="1"/>
  <c r="N124" i="1" s="1"/>
  <c r="P124" i="1" s="1"/>
  <c r="L125" i="1"/>
  <c r="N125" i="1" s="1"/>
  <c r="P125" i="1" s="1"/>
  <c r="L126" i="1"/>
  <c r="N126" i="1" s="1"/>
  <c r="P126" i="1" s="1"/>
  <c r="L127" i="1"/>
  <c r="N127" i="1" s="1"/>
  <c r="P127" i="1" s="1"/>
  <c r="L128" i="1"/>
  <c r="N128" i="1" s="1"/>
  <c r="P128" i="1" s="1"/>
  <c r="L152" i="1"/>
  <c r="N152" i="1" s="1"/>
  <c r="P152" i="1" s="1"/>
  <c r="L160" i="1"/>
  <c r="K162" i="1"/>
  <c r="O162" i="1" s="1"/>
  <c r="K169" i="1"/>
  <c r="O169" i="1" s="1"/>
  <c r="L172" i="1"/>
  <c r="N172" i="1" s="1"/>
  <c r="P172" i="1" s="1"/>
  <c r="P173" i="1"/>
  <c r="K176" i="1"/>
  <c r="O176" i="1" s="1"/>
  <c r="K179" i="1"/>
  <c r="O179" i="1" s="1"/>
  <c r="L182" i="1"/>
  <c r="N182" i="1" s="1"/>
  <c r="P182" i="1" s="1"/>
  <c r="P183" i="1"/>
  <c r="K184" i="1"/>
  <c r="O184" i="1" s="1"/>
  <c r="L190" i="1"/>
  <c r="N190" i="1" s="1"/>
  <c r="P190" i="1" s="1"/>
  <c r="P191" i="1"/>
  <c r="K201" i="1"/>
  <c r="O201" i="1" s="1"/>
  <c r="K128" i="1"/>
  <c r="O128" i="1" s="1"/>
  <c r="L144" i="1"/>
  <c r="N144" i="1" s="1"/>
  <c r="P144" i="1" s="1"/>
  <c r="P145" i="1"/>
  <c r="N150" i="1"/>
  <c r="P150" i="1" s="1"/>
  <c r="L154" i="1"/>
  <c r="N154" i="1" s="1"/>
  <c r="P154" i="1" s="1"/>
  <c r="P155" i="1"/>
  <c r="N160" i="1"/>
  <c r="P160" i="1" s="1"/>
  <c r="L162" i="1"/>
  <c r="N162" i="1" s="1"/>
  <c r="P162" i="1" s="1"/>
  <c r="P163" i="1"/>
  <c r="K171" i="1"/>
  <c r="O171" i="1" s="1"/>
  <c r="L174" i="1"/>
  <c r="N174" i="1" s="1"/>
  <c r="P174" i="1" s="1"/>
  <c r="L184" i="1"/>
  <c r="N184" i="1" s="1"/>
  <c r="P184" i="1" s="1"/>
  <c r="K193" i="1"/>
  <c r="O193" i="1" s="1"/>
  <c r="N196" i="1"/>
  <c r="P196" i="1" s="1"/>
  <c r="L207" i="1"/>
  <c r="N207" i="1" s="1"/>
  <c r="P207" i="1" s="1"/>
  <c r="L209" i="1"/>
  <c r="N209" i="1" s="1"/>
  <c r="P209" i="1" s="1"/>
  <c r="K229" i="1"/>
  <c r="O229" i="1" s="1"/>
  <c r="K231" i="1"/>
  <c r="O231" i="1" s="1"/>
  <c r="K265" i="1"/>
  <c r="O265" i="1" s="1"/>
  <c r="N265" i="1"/>
  <c r="P265" i="1" s="1"/>
  <c r="K273" i="1"/>
  <c r="O273" i="1" s="1"/>
  <c r="K139" i="1"/>
  <c r="O139" i="1" s="1"/>
  <c r="O138" i="1" s="1"/>
  <c r="K143" i="1"/>
  <c r="O143" i="1" s="1"/>
  <c r="K145" i="1"/>
  <c r="O145" i="1" s="1"/>
  <c r="K155" i="1"/>
  <c r="O155" i="1" s="1"/>
  <c r="K159" i="1"/>
  <c r="O159" i="1"/>
  <c r="K161" i="1"/>
  <c r="O161" i="1" s="1"/>
  <c r="K217" i="1"/>
  <c r="O217" i="1" s="1"/>
  <c r="N217" i="1"/>
  <c r="P217" i="1" s="1"/>
  <c r="N230" i="1"/>
  <c r="P230" i="1" s="1"/>
  <c r="K234" i="1"/>
  <c r="O234" i="1" s="1"/>
  <c r="N234" i="1"/>
  <c r="P234" i="1" s="1"/>
  <c r="K268" i="1"/>
  <c r="O268" i="1" s="1"/>
  <c r="N268" i="1"/>
  <c r="P268" i="1" s="1"/>
  <c r="N272" i="1"/>
  <c r="P272" i="1" s="1"/>
  <c r="K209" i="1"/>
  <c r="O209" i="1" s="1"/>
  <c r="P255" i="1"/>
  <c r="K267" i="1"/>
  <c r="O267" i="1" s="1"/>
  <c r="N267" i="1"/>
  <c r="P267" i="1" s="1"/>
  <c r="K271" i="1"/>
  <c r="O271" i="1" s="1"/>
  <c r="K210" i="1"/>
  <c r="O210" i="1" s="1"/>
  <c r="N210" i="1"/>
  <c r="P210" i="1" s="1"/>
  <c r="K232" i="1"/>
  <c r="O232" i="1" s="1"/>
  <c r="K236" i="1"/>
  <c r="O236" i="1" s="1"/>
  <c r="K270" i="1"/>
  <c r="O270" i="1" s="1"/>
  <c r="K274" i="1"/>
  <c r="O274" i="1" s="1"/>
  <c r="K285" i="1"/>
  <c r="O285" i="1" s="1"/>
  <c r="K206" i="1"/>
  <c r="O206" i="1" s="1"/>
  <c r="K208" i="1"/>
  <c r="O208" i="1"/>
  <c r="O238" i="1"/>
  <c r="K238" i="1"/>
  <c r="K244" i="1"/>
  <c r="O244" i="1" s="1"/>
  <c r="K246" i="1"/>
  <c r="O246" i="1" s="1"/>
  <c r="K252" i="1"/>
  <c r="O252" i="1" s="1"/>
  <c r="N299" i="1"/>
  <c r="P299" i="1" s="1"/>
  <c r="K304" i="1"/>
  <c r="O304" i="1" s="1"/>
  <c r="K222" i="1"/>
  <c r="O222" i="1" s="1"/>
  <c r="K256" i="1"/>
  <c r="O256" i="1" s="1"/>
  <c r="K258" i="1"/>
  <c r="O258" i="1" s="1"/>
  <c r="K260" i="1"/>
  <c r="O260" i="1" s="1"/>
  <c r="P296" i="1"/>
  <c r="N280" i="1"/>
  <c r="P280" i="1" s="1"/>
  <c r="K280" i="1"/>
  <c r="O280" i="1" s="1"/>
  <c r="K284" i="1"/>
  <c r="O284" i="1" s="1"/>
  <c r="K307" i="1"/>
  <c r="O307" i="1" s="1"/>
  <c r="N282" i="1"/>
  <c r="P282" i="1" s="1"/>
  <c r="K286" i="1"/>
  <c r="O286" i="1" s="1"/>
  <c r="K290" i="1"/>
  <c r="O290" i="1" s="1"/>
  <c r="N317" i="1"/>
  <c r="P317" i="1" s="1"/>
  <c r="P321" i="1"/>
  <c r="P325" i="1"/>
  <c r="K288" i="1"/>
  <c r="O288" i="1" s="1"/>
  <c r="K292" i="1"/>
  <c r="O292" i="1" s="1"/>
  <c r="P295" i="1"/>
  <c r="N307" i="1"/>
  <c r="P307" i="1" s="1"/>
  <c r="K331" i="1"/>
  <c r="O331" i="1" s="1"/>
  <c r="K333" i="1"/>
  <c r="O333" i="1" s="1"/>
  <c r="O282" i="1"/>
  <c r="P285" i="1"/>
  <c r="K294" i="1"/>
  <c r="O294" i="1" s="1"/>
  <c r="N310" i="1"/>
  <c r="P310" i="1" s="1"/>
  <c r="O316" i="1"/>
  <c r="N323" i="1"/>
  <c r="P323" i="1" s="1"/>
  <c r="N333" i="1"/>
  <c r="P333" i="1" s="1"/>
  <c r="N308" i="1"/>
  <c r="P308" i="1" s="1"/>
  <c r="K325" i="1"/>
  <c r="O325" i="1" s="1"/>
  <c r="K335" i="1"/>
  <c r="O335" i="1" s="1"/>
  <c r="N336" i="1"/>
  <c r="P336" i="1" s="1"/>
  <c r="N320" i="1"/>
  <c r="P320" i="1" s="1"/>
  <c r="O326" i="1"/>
  <c r="N330" i="1"/>
  <c r="P330" i="1" s="1"/>
  <c r="O336" i="1"/>
  <c r="N338" i="1"/>
  <c r="P338" i="1" s="1"/>
  <c r="N342" i="1"/>
  <c r="P342" i="1" s="1"/>
  <c r="P343" i="1"/>
  <c r="K344" i="1"/>
  <c r="O344" i="1" s="1"/>
  <c r="P353" i="1"/>
  <c r="K337" i="1"/>
  <c r="O337" i="1" s="1"/>
  <c r="K343" i="1"/>
  <c r="O343" i="1" s="1"/>
  <c r="K349" i="1"/>
  <c r="O349" i="1" s="1"/>
  <c r="K351" i="1"/>
  <c r="O351" i="1" s="1"/>
  <c r="K355" i="1"/>
  <c r="O355" i="1" s="1"/>
  <c r="K357" i="1"/>
  <c r="O357" i="1" s="1"/>
  <c r="N350" i="1"/>
  <c r="P350" i="1" s="1"/>
  <c r="N356" i="1"/>
  <c r="P356" i="1" s="1"/>
  <c r="K348" i="1"/>
  <c r="O348" i="1" s="1"/>
  <c r="K354" i="1"/>
  <c r="O354" i="1" s="1"/>
  <c r="K356" i="1"/>
  <c r="O356" i="1" s="1"/>
  <c r="P34" i="1" l="1"/>
  <c r="Q35" i="1" s="1"/>
  <c r="P24" i="1"/>
  <c r="Q26" i="1"/>
  <c r="O313" i="1"/>
  <c r="P40" i="1"/>
  <c r="Q41" i="1" s="1"/>
  <c r="O175" i="1"/>
  <c r="O142" i="1"/>
  <c r="O69" i="1"/>
  <c r="O279" i="1"/>
  <c r="P305" i="1"/>
  <c r="Q306" i="1" s="1"/>
  <c r="P216" i="1"/>
  <c r="Q217" i="1" s="1"/>
  <c r="P175" i="1"/>
  <c r="Q176" i="1" s="1"/>
  <c r="O32" i="1"/>
  <c r="O111" i="1"/>
  <c r="O78" i="1"/>
  <c r="P309" i="1"/>
  <c r="Q310" i="1" s="1"/>
  <c r="O253" i="1"/>
  <c r="O116" i="1"/>
  <c r="P224" i="1"/>
  <c r="Q225" i="1" s="1"/>
  <c r="P142" i="1"/>
  <c r="Q150" i="1" s="1"/>
  <c r="P228" i="1"/>
  <c r="Q230" i="1" s="1"/>
  <c r="P218" i="1"/>
  <c r="Q219" i="1" s="1"/>
  <c r="P303" i="1"/>
  <c r="Q304" i="1" s="1"/>
  <c r="P53" i="1"/>
  <c r="Q68" i="1" s="1"/>
  <c r="O44" i="1"/>
  <c r="P262" i="1"/>
  <c r="Q278" i="1" s="1"/>
  <c r="P130" i="1"/>
  <c r="Q131" i="1" s="1"/>
  <c r="O53" i="1"/>
  <c r="O346" i="1"/>
  <c r="P289" i="1"/>
  <c r="Q297" i="1" s="1"/>
  <c r="P151" i="1"/>
  <c r="Q158" i="1" s="1"/>
  <c r="P138" i="1"/>
  <c r="Q139" i="1" s="1"/>
  <c r="O34" i="1"/>
  <c r="O101" i="1"/>
  <c r="P116" i="1"/>
  <c r="Q126" i="1" s="1"/>
  <c r="P29" i="1"/>
  <c r="Q30" i="1" s="1"/>
  <c r="P42" i="1"/>
  <c r="Q43" i="1" s="1"/>
  <c r="O202" i="1"/>
  <c r="O262" i="1"/>
  <c r="P311" i="1"/>
  <c r="Q312" i="1" s="1"/>
  <c r="P313" i="1"/>
  <c r="Q318" i="1" s="1"/>
  <c r="P279" i="1"/>
  <c r="Q286" i="1" s="1"/>
  <c r="P140" i="1"/>
  <c r="Q141" i="1" s="1"/>
  <c r="O130" i="1"/>
  <c r="O339" i="1"/>
  <c r="Q292" i="1"/>
  <c r="O216" i="1"/>
  <c r="O228" i="1"/>
  <c r="Q164" i="1"/>
  <c r="Q160" i="1"/>
  <c r="Q36" i="1"/>
  <c r="Q277" i="1"/>
  <c r="Q223" i="1"/>
  <c r="O218" i="1"/>
  <c r="Q156" i="1"/>
  <c r="P237" i="1"/>
  <c r="Q245" i="1" s="1"/>
  <c r="P253" i="1"/>
  <c r="Q257" i="1" s="1"/>
  <c r="O24" i="1"/>
  <c r="O23" i="1" s="1"/>
  <c r="P111" i="1"/>
  <c r="Q115" i="1" s="1"/>
  <c r="P101" i="1"/>
  <c r="Q108" i="1" s="1"/>
  <c r="Q38" i="1"/>
  <c r="P339" i="1"/>
  <c r="Q344" i="1" s="1"/>
  <c r="P329" i="1"/>
  <c r="Q332" i="1" s="1"/>
  <c r="P346" i="1"/>
  <c r="Q351" i="1" s="1"/>
  <c r="Q285" i="1"/>
  <c r="Q327" i="1"/>
  <c r="O289" i="1"/>
  <c r="O303" i="1"/>
  <c r="Q276" i="1"/>
  <c r="Q221" i="1"/>
  <c r="P166" i="1"/>
  <c r="Q171" i="1" s="1"/>
  <c r="Q148" i="1"/>
  <c r="P192" i="1"/>
  <c r="Q196" i="1" s="1"/>
  <c r="O151" i="1"/>
  <c r="Q243" i="1"/>
  <c r="P132" i="1"/>
  <c r="Q133" i="1" s="1"/>
  <c r="Q25" i="1"/>
  <c r="Q39" i="1"/>
  <c r="Q37" i="1"/>
  <c r="Q321" i="1"/>
  <c r="Q287" i="1"/>
  <c r="Q268" i="1"/>
  <c r="P226" i="1"/>
  <c r="Q227" i="1" s="1"/>
  <c r="P202" i="1"/>
  <c r="Q301" i="1" s="1"/>
  <c r="Q319" i="1"/>
  <c r="Q331" i="1"/>
  <c r="Q316" i="1"/>
  <c r="Q325" i="1"/>
  <c r="O305" i="1"/>
  <c r="Q291" i="1"/>
  <c r="O237" i="1"/>
  <c r="O192" i="1"/>
  <c r="Q163" i="1"/>
  <c r="O166" i="1"/>
  <c r="O132" i="1"/>
  <c r="Q247" i="1"/>
  <c r="P44" i="1"/>
  <c r="Q47" i="1" s="1"/>
  <c r="O329" i="1"/>
  <c r="P78" i="1"/>
  <c r="Q99" i="1" s="1"/>
  <c r="P69" i="1"/>
  <c r="Q70" i="1" s="1"/>
  <c r="Q252" i="1"/>
  <c r="Q33" i="1"/>
  <c r="Q124" i="1" l="1"/>
  <c r="Q168" i="1"/>
  <c r="Q255" i="1"/>
  <c r="Q45" i="1"/>
  <c r="Q152" i="1"/>
  <c r="Q48" i="1"/>
  <c r="Q80" i="1"/>
  <c r="Q341" i="1"/>
  <c r="Q81" i="1"/>
  <c r="Q96" i="1"/>
  <c r="Q274" i="1"/>
  <c r="Q79" i="1"/>
  <c r="Q49" i="1"/>
  <c r="Q343" i="1"/>
  <c r="Q46" i="1"/>
  <c r="Q242" i="1"/>
  <c r="Q260" i="1"/>
  <c r="Q241" i="1"/>
  <c r="Q250" i="1"/>
  <c r="Q239" i="1"/>
  <c r="Q308" i="1"/>
  <c r="Q120" i="1"/>
  <c r="Q122" i="1"/>
  <c r="Q246" i="1"/>
  <c r="Q193" i="1"/>
  <c r="Q110" i="1"/>
  <c r="Q248" i="1"/>
  <c r="Q249" i="1"/>
  <c r="Q240" i="1"/>
  <c r="Q222" i="1"/>
  <c r="Q259" i="1"/>
  <c r="P23" i="1"/>
  <c r="Q254" i="1"/>
  <c r="Q238" i="1"/>
  <c r="Q265" i="1"/>
  <c r="Q263" i="1"/>
  <c r="Q231" i="1"/>
  <c r="Q186" i="1"/>
  <c r="Q145" i="1"/>
  <c r="Q177" i="1"/>
  <c r="Q187" i="1"/>
  <c r="Q184" i="1"/>
  <c r="Q256" i="1"/>
  <c r="Q183" i="1"/>
  <c r="Q232" i="1"/>
  <c r="Q317" i="1"/>
  <c r="Q349" i="1"/>
  <c r="Q322" i="1"/>
  <c r="Q146" i="1"/>
  <c r="Q155" i="1"/>
  <c r="Q185" i="1"/>
  <c r="Q296" i="1"/>
  <c r="Q295" i="1"/>
  <c r="Q320" i="1"/>
  <c r="Q106" i="1"/>
  <c r="Q104" i="1"/>
  <c r="Q165" i="1"/>
  <c r="Q220" i="1"/>
  <c r="Q180" i="1"/>
  <c r="Q244" i="1"/>
  <c r="Q264" i="1"/>
  <c r="Q118" i="1"/>
  <c r="Q153" i="1"/>
  <c r="Q272" i="1"/>
  <c r="Q123" i="1"/>
  <c r="Q290" i="1"/>
  <c r="Q307" i="1"/>
  <c r="Q128" i="1"/>
  <c r="Q178" i="1"/>
  <c r="Q233" i="1"/>
  <c r="Q189" i="1"/>
  <c r="Q173" i="1"/>
  <c r="Q235" i="1"/>
  <c r="Q229" i="1"/>
  <c r="Q188" i="1"/>
  <c r="Q236" i="1"/>
  <c r="Q281" i="1"/>
  <c r="Q350" i="1"/>
  <c r="Q326" i="1"/>
  <c r="Q167" i="1"/>
  <c r="Q282" i="1"/>
  <c r="Q315" i="1"/>
  <c r="Q112" i="1"/>
  <c r="Q258" i="1"/>
  <c r="Q191" i="1"/>
  <c r="Q283" i="1"/>
  <c r="Q280" i="1"/>
  <c r="Q147" i="1"/>
  <c r="Q181" i="1"/>
  <c r="Q75" i="1"/>
  <c r="Q73" i="1"/>
  <c r="Q204" i="1"/>
  <c r="Q330" i="1"/>
  <c r="Q76" i="1"/>
  <c r="Q71" i="1"/>
  <c r="Q136" i="1"/>
  <c r="Q91" i="1"/>
  <c r="Q51" i="1"/>
  <c r="Q90" i="1"/>
  <c r="Q338" i="1"/>
  <c r="Q109" i="1"/>
  <c r="Q299" i="1"/>
  <c r="Q355" i="1"/>
  <c r="O129" i="1"/>
  <c r="R131" i="1" s="1"/>
  <c r="Q251" i="1"/>
  <c r="Q137" i="1"/>
  <c r="Q127" i="1"/>
  <c r="Q162" i="1"/>
  <c r="Q201" i="1"/>
  <c r="Q352" i="1"/>
  <c r="P129" i="1"/>
  <c r="S131" i="1" s="1"/>
  <c r="Q174" i="1"/>
  <c r="Q293" i="1"/>
  <c r="Q275" i="1"/>
  <c r="Q208" i="1"/>
  <c r="Q195" i="1"/>
  <c r="Q161" i="1"/>
  <c r="Q107" i="1"/>
  <c r="Q234" i="1"/>
  <c r="Q354" i="1"/>
  <c r="Q211" i="1"/>
  <c r="Q205" i="1"/>
  <c r="Q182" i="1"/>
  <c r="Q213" i="1"/>
  <c r="Q288" i="1"/>
  <c r="Q144" i="1"/>
  <c r="Q97" i="1"/>
  <c r="Q95" i="1"/>
  <c r="Q334" i="1"/>
  <c r="Q203" i="1"/>
  <c r="Q92" i="1"/>
  <c r="Q206" i="1"/>
  <c r="Q347" i="1"/>
  <c r="Q353" i="1"/>
  <c r="Q50" i="1"/>
  <c r="Q169" i="1"/>
  <c r="Q340" i="1"/>
  <c r="Q102" i="1"/>
  <c r="Q94" i="1"/>
  <c r="Q84" i="1"/>
  <c r="Q345" i="1"/>
  <c r="Q335" i="1"/>
  <c r="Q342" i="1"/>
  <c r="Q105" i="1"/>
  <c r="Q298" i="1"/>
  <c r="Q74" i="1"/>
  <c r="Q117" i="1"/>
  <c r="Q157" i="1"/>
  <c r="Q103" i="1"/>
  <c r="Q194" i="1"/>
  <c r="Q300" i="1"/>
  <c r="Q154" i="1"/>
  <c r="Q114" i="1"/>
  <c r="Q324" i="1"/>
  <c r="Q266" i="1"/>
  <c r="Q261" i="1"/>
  <c r="Q143" i="1"/>
  <c r="Q328" i="1"/>
  <c r="Q119" i="1"/>
  <c r="Q209" i="1"/>
  <c r="Q179" i="1"/>
  <c r="Q121" i="1"/>
  <c r="Q190" i="1"/>
  <c r="P215" i="1"/>
  <c r="S217" i="1" s="1"/>
  <c r="Q267" i="1"/>
  <c r="Q337" i="1"/>
  <c r="Q323" i="1"/>
  <c r="Q273" i="1"/>
  <c r="Q77" i="1"/>
  <c r="P31" i="1"/>
  <c r="S33" i="1" s="1"/>
  <c r="Q52" i="1"/>
  <c r="Q98" i="1"/>
  <c r="Q86" i="1"/>
  <c r="Q170" i="1"/>
  <c r="Q207" i="1"/>
  <c r="Q357" i="1"/>
  <c r="Q72" i="1"/>
  <c r="O215" i="1"/>
  <c r="R217" i="1" s="1"/>
  <c r="Q356" i="1"/>
  <c r="Q135" i="1"/>
  <c r="Q100" i="1"/>
  <c r="Q314" i="1"/>
  <c r="Q348" i="1"/>
  <c r="Q113" i="1"/>
  <c r="Q210" i="1"/>
  <c r="Q87" i="1"/>
  <c r="Q284" i="1"/>
  <c r="Q125" i="1"/>
  <c r="Q214" i="1"/>
  <c r="Q159" i="1"/>
  <c r="Q197" i="1"/>
  <c r="Q172" i="1"/>
  <c r="Q198" i="1"/>
  <c r="Q271" i="1"/>
  <c r="O302" i="1"/>
  <c r="R304" i="1" s="1"/>
  <c r="Q200" i="1"/>
  <c r="Q336" i="1"/>
  <c r="Q83" i="1"/>
  <c r="Q88" i="1"/>
  <c r="Q134" i="1"/>
  <c r="Q212" i="1"/>
  <c r="Q333" i="1"/>
  <c r="Q82" i="1"/>
  <c r="Q93" i="1"/>
  <c r="Q85" i="1"/>
  <c r="Q89" i="1"/>
  <c r="Q63" i="1"/>
  <c r="Q65" i="1"/>
  <c r="Q59" i="1"/>
  <c r="Q55" i="1"/>
  <c r="Q66" i="1"/>
  <c r="Q61" i="1"/>
  <c r="Q54" i="1"/>
  <c r="Q62" i="1"/>
  <c r="Q60" i="1"/>
  <c r="Q67" i="1"/>
  <c r="Q58" i="1"/>
  <c r="Q64" i="1"/>
  <c r="Q57" i="1"/>
  <c r="Q56" i="1"/>
  <c r="P302" i="1"/>
  <c r="S304" i="1" s="1"/>
  <c r="Q294" i="1"/>
  <c r="Q199" i="1"/>
  <c r="Q270" i="1"/>
  <c r="O31" i="1"/>
  <c r="R33" i="1" s="1"/>
  <c r="Q149" i="1"/>
  <c r="Q269" i="1"/>
  <c r="P358" i="1" l="1"/>
  <c r="O358" i="1"/>
</calcChain>
</file>

<file path=xl/sharedStrings.xml><?xml version="1.0" encoding="utf-8"?>
<sst xmlns="http://schemas.openxmlformats.org/spreadsheetml/2006/main" count="485" uniqueCount="423">
  <si>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</si>
  <si>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</si>
  <si>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</si>
  <si>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</si>
  <si>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</si>
  <si>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</si>
  <si>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</si>
  <si>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</si>
  <si>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</si>
  <si>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</si>
  <si>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</si>
  <si>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</si>
  <si>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</si>
  <si>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</si>
  <si>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</si>
  <si>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</si>
  <si>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</si>
  <si>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</si>
  <si>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</si>
  <si>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</si>
  <si>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</si>
  <si>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</si>
  <si>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</si>
  <si>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</si>
  <si>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</si>
  <si>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</si>
  <si>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</si>
  <si>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</si>
  <si>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</si>
  <si>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</si>
  <si>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</si>
  <si>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</si>
  <si>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</si>
  <si>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</si>
  <si>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</si>
  <si>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</si>
  <si>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</si>
  <si>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</si>
  <si>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</si>
  <si>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02 - SERTÃO DO PAJEÚ</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</si>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</sst>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2">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164" fontId="3" fillId="0" borderId="11" xfId="4" applyFont="1" applyFill="1" applyBorder="1" applyAlignment="1" applyProtection="1">
      <alignment horizontal="right" vertical="center" wrapText="1"/>
      <protection locked="0" hidden="1"/>
    </xf>
    <xf numFmtId="0" fontId="13" fillId="4" borderId="11" xfId="0" applyFont="1" applyFill="1" applyBorder="1" applyAlignment="1" applyProtection="1">
      <alignment horizontal="center" vertical="center" wrapText="1"/>
      <protection locked="0" hidden="1"/>
    </xf>
    <xf numFmtId="0" fontId="13" fillId="3" borderId="11" xfId="0" applyFont="1" applyFill="1" applyBorder="1" applyAlignment="1" applyProtection="1">
      <alignment horizontal="center" vertical="center" wrapText="1"/>
      <protection locked="0"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cellXfs>
  <cellStyles count="5">
    <cellStyle name="Moeda" xfId="1" builtinId="4"/>
    <cellStyle name="Normal" xfId="0" builtinId="0"/>
    <cellStyle name="Normal 10" xfId="3" xr:uid="{BB7D202F-3E61-420E-BFA9-27F516CF61C6}"/>
    <cellStyle name="Porcentagem" xfId="2" builtinId="5"/>
    <cellStyle name="Vírgula 14" xfId="4" xr:uid="{EB51B579-64A6-4C91-A709-3A38E7C22F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22860</xdr:rowOff>
    </xdr:from>
    <xdr:to>
      <xdr:col>13</xdr:col>
      <xdr:colOff>104933</xdr:colOff>
      <xdr:row>4</xdr:row>
      <xdr:rowOff>68579</xdr:rowOff>
    </xdr:to>
    <xdr:pic>
      <xdr:nvPicPr>
        <xdr:cNvPr id="2" name="Imagem 1">
          <a:extLst>
            <a:ext uri="{FF2B5EF4-FFF2-40B4-BE49-F238E27FC236}">
              <a16:creationId xmlns:a16="http://schemas.microsoft.com/office/drawing/2014/main" id="{E6C10B7D-6C40-4A26-969B-1467E168FA6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556385"/>
          <a:ext cx="11148853" cy="45719"/>
        </a:xfrm>
        <a:prstGeom prst="rect">
          <a:avLst/>
        </a:prstGeom>
      </xdr:spPr>
    </xdr:pic>
    <xdr:clientData/>
  </xdr:twoCellAnchor>
  <xdr:twoCellAnchor editAs="oneCell">
    <xdr:from>
      <xdr:col>12</xdr:col>
      <xdr:colOff>596900</xdr:colOff>
      <xdr:row>2</xdr:row>
      <xdr:rowOff>478574</xdr:rowOff>
    </xdr:from>
    <xdr:to>
      <xdr:col>13</xdr:col>
      <xdr:colOff>554387</xdr:colOff>
      <xdr:row>3</xdr:row>
      <xdr:rowOff>152073</xdr:rowOff>
    </xdr:to>
    <xdr:pic>
      <xdr:nvPicPr>
        <xdr:cNvPr id="3" name="Imagem 2">
          <a:extLst>
            <a:ext uri="{FF2B5EF4-FFF2-40B4-BE49-F238E27FC236}">
              <a16:creationId xmlns:a16="http://schemas.microsoft.com/office/drawing/2014/main" id="{ADDAD84B-73FD-4CAA-A088-AE21DBF40C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986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3328DDEA-D5F1-4319-A2B1-9A866226AED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2%20-%20Sert&#227;o\CB-DOHDU-SPO-LOTE2_PAJE&#218;-JAN-V1%20RV16-FINAL.xlsx" TargetMode="External"/><Relationship Id="rId1" Type="http://schemas.openxmlformats.org/officeDocument/2006/relationships/externalLinkPath" Target="CB-DOHDU-SPO-LOTE2_PAJE&#218;-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2 SERTÃO PAJEÚ"/>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1670.27</v>
          </cell>
          <cell r="R6">
            <v>6</v>
          </cell>
        </row>
        <row r="9">
          <cell r="P9" t="str">
            <v>pedra granitica</v>
          </cell>
          <cell r="Q9">
            <v>1052.3499999999999</v>
          </cell>
          <cell r="R9">
            <v>4</v>
          </cell>
        </row>
        <row r="10">
          <cell r="A10" t="str">
            <v>DADOS</v>
          </cell>
          <cell r="I10" t="str">
            <v>BENEFÍCIOS E DESPESAS INDIRETAS (BDI)</v>
          </cell>
          <cell r="P10" t="str">
            <v>intertravado</v>
          </cell>
          <cell r="Q10">
            <v>1065.8699999999999</v>
          </cell>
          <cell r="R10">
            <v>4</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cell r="I11" t="str">
            <v>ÍNDICE</v>
          </cell>
          <cell r="J11" t="str">
            <v>BDI</v>
          </cell>
          <cell r="L11" t="str">
            <v>COM DESON.</v>
          </cell>
          <cell r="M11" t="str">
            <v>SEM DESON.</v>
          </cell>
          <cell r="P11" t="str">
            <v>cap. e recap.</v>
          </cell>
          <cell r="Q11">
            <v>5750.2</v>
          </cell>
          <cell r="R11">
            <v>19</v>
          </cell>
        </row>
        <row r="12">
          <cell r="I12">
            <v>1</v>
          </cell>
          <cell r="J12" t="str">
            <v>PADRÃO PAV</v>
          </cell>
          <cell r="L12">
            <v>0.25509999999999999</v>
          </cell>
          <cell r="M12">
            <v>0.2069</v>
          </cell>
          <cell r="Q12">
            <v>9538.69</v>
          </cell>
          <cell r="R12">
            <v>33</v>
          </cell>
        </row>
        <row r="13">
          <cell r="A13" t="str">
            <v>DATA-BASE:</v>
          </cell>
          <cell r="B13">
            <v>45992</v>
          </cell>
          <cell r="C13" t="str">
            <v>DESONERAÇÃO:</v>
          </cell>
          <cell r="D13" t="str">
            <v>Não Desonerado</v>
          </cell>
          <cell r="I13">
            <v>2</v>
          </cell>
          <cell r="J13" t="str">
            <v>DIFERENCIADO PAV</v>
          </cell>
          <cell r="L13">
            <v>0.1895</v>
          </cell>
          <cell r="M13">
            <v>0.14380000000000001</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02 - SERTÃO DO PAJEÚ</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358.02</v>
          </cell>
        </row>
        <row r="46">
          <cell r="D46" t="str">
            <v>MODELO 01</v>
          </cell>
          <cell r="F46">
            <v>110.16</v>
          </cell>
          <cell r="H46">
            <v>3.6</v>
          </cell>
          <cell r="I46">
            <v>1.8</v>
          </cell>
          <cell r="J46">
            <v>17</v>
          </cell>
          <cell r="N46" t="str">
            <v>QTDE DE MUNÍCIPIOS</v>
          </cell>
        </row>
        <row r="47">
          <cell r="D47" t="str">
            <v>MODELO 02</v>
          </cell>
          <cell r="F47">
            <v>247.86</v>
          </cell>
          <cell r="H47">
            <v>5.4</v>
          </cell>
          <cell r="I47">
            <v>2.7</v>
          </cell>
          <cell r="J47">
            <v>17</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17</v>
          </cell>
        </row>
        <row r="56">
          <cell r="D56" t="str">
            <v>ESTIMATIVA DE CONSERTO</v>
          </cell>
          <cell r="F56">
            <v>17</v>
          </cell>
          <cell r="H56">
            <v>1670.27</v>
          </cell>
          <cell r="L56">
            <v>0.01</v>
          </cell>
        </row>
        <row r="58">
          <cell r="A58" t="str">
            <v>2.2.5</v>
          </cell>
          <cell r="B58" t="str">
            <v>COMPESA 2024.2</v>
          </cell>
          <cell r="C58" t="str">
            <v>31.08.09U</v>
          </cell>
          <cell r="D58" t="str">
            <v>CONSERTO DE RAMAIS PREDIAIS DE ESGOTO DANIFICADOS DURANTE EXECUÇÃO DAS OBRAS.</v>
          </cell>
          <cell r="E58" t="str">
            <v>UN</v>
          </cell>
          <cell r="F58">
            <v>17</v>
          </cell>
        </row>
        <row r="59">
          <cell r="D59" t="str">
            <v>ESTIMATIVA DE CONSERTO</v>
          </cell>
          <cell r="F59">
            <v>17</v>
          </cell>
          <cell r="H59">
            <v>1670.27</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16</v>
          </cell>
        </row>
        <row r="63">
          <cell r="D63" t="str">
            <v>MOBILIZAÇÃO</v>
          </cell>
          <cell r="F63">
            <v>16</v>
          </cell>
          <cell r="J63">
            <v>16</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16</v>
          </cell>
        </row>
        <row r="67">
          <cell r="D67" t="str">
            <v>DESMOBILIZAÇÃO</v>
          </cell>
          <cell r="F67">
            <v>16</v>
          </cell>
          <cell r="J67">
            <v>16</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2480.35</v>
          </cell>
          <cell r="G70" t="str">
            <v>SEÇÃO</v>
          </cell>
          <cell r="H70" t="str">
            <v>COMPR.</v>
          </cell>
          <cell r="I70" t="str">
            <v>ESPESSURA</v>
          </cell>
        </row>
        <row r="71">
          <cell r="D71" t="str">
            <v>VOLUME ESCAVADO</v>
          </cell>
          <cell r="F71">
            <v>2480.35</v>
          </cell>
          <cell r="G71">
            <v>9.9</v>
          </cell>
          <cell r="H71">
            <v>1670.27</v>
          </cell>
          <cell r="I71">
            <v>0.15</v>
          </cell>
        </row>
        <row r="73">
          <cell r="A73" t="str">
            <v>2.5.2</v>
          </cell>
          <cell r="B73" t="str">
            <v>SICRO OUTUBRO / 2025</v>
          </cell>
          <cell r="C73">
            <v>4413942</v>
          </cell>
          <cell r="D73" t="str">
            <v>ESPALHAMENTO DE MATERIAL EM BOTA-FORA</v>
          </cell>
          <cell r="E73" t="str">
            <v>M³</v>
          </cell>
          <cell r="F73">
            <v>2480.35</v>
          </cell>
        </row>
        <row r="74">
          <cell r="D74" t="str">
            <v>VOLUME ESCAVADO</v>
          </cell>
          <cell r="F74">
            <v>2480.35</v>
          </cell>
          <cell r="M74">
            <v>2480.35</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172.87</v>
          </cell>
          <cell r="L76" t="str">
            <v>INCIDÊNCIA</v>
          </cell>
        </row>
        <row r="77">
          <cell r="D77" t="str">
            <v>ATERRO</v>
          </cell>
          <cell r="F77">
            <v>172.87</v>
          </cell>
          <cell r="G77">
            <v>6.9</v>
          </cell>
          <cell r="H77">
            <v>1670.27</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16535.669999999998</v>
          </cell>
        </row>
        <row r="80">
          <cell r="D80" t="str">
            <v>ÁREA REGULARIZADA (ITEM 2.6.1)</v>
          </cell>
          <cell r="F80">
            <v>16535.669999999998</v>
          </cell>
          <cell r="K80">
            <v>16535.669999999998</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4299.2700000000004</v>
          </cell>
          <cell r="I82" t="str">
            <v>ESPESSURA</v>
          </cell>
          <cell r="J82" t="str">
            <v>EMPOLAMENTO</v>
          </cell>
          <cell r="M82" t="str">
            <v>LIMPEZA</v>
          </cell>
        </row>
        <row r="83">
          <cell r="D83" t="str">
            <v>VOLUME DA LIMPEZA</v>
          </cell>
          <cell r="F83">
            <v>4299.2700000000004</v>
          </cell>
          <cell r="I83">
            <v>0.2</v>
          </cell>
          <cell r="J83">
            <v>1.3</v>
          </cell>
          <cell r="M83">
            <v>16535.669999999998</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64489.05</v>
          </cell>
          <cell r="H85" t="str">
            <v>KM</v>
          </cell>
          <cell r="M85" t="str">
            <v>CARGA</v>
          </cell>
        </row>
        <row r="86">
          <cell r="D86" t="str">
            <v>CARGA X DISTÂNCIA</v>
          </cell>
          <cell r="F86">
            <v>64489.05</v>
          </cell>
          <cell r="H86">
            <v>15</v>
          </cell>
          <cell r="M86">
            <v>4299.2700000000004</v>
          </cell>
        </row>
        <row r="88">
          <cell r="A88" t="str">
            <v>2.5.7</v>
          </cell>
          <cell r="B88" t="str">
            <v>ORSE NOVEMBRO / 2025</v>
          </cell>
          <cell r="C88">
            <v>4268</v>
          </cell>
          <cell r="D88" t="str">
            <v>REMOÇÃO DE ÁRVORE, PORTE MÉDIO, COM UTILIZAÇÃO DE RETRO-ESCAVADEIRA</v>
          </cell>
          <cell r="E88" t="str">
            <v>UN</v>
          </cell>
          <cell r="F88">
            <v>2</v>
          </cell>
        </row>
        <row r="89">
          <cell r="D89" t="str">
            <v>ESTIMATIVA DE 1 UND DE ÁRVORE POR KM</v>
          </cell>
          <cell r="F89">
            <v>2</v>
          </cell>
          <cell r="J89">
            <v>2</v>
          </cell>
        </row>
        <row r="91">
          <cell r="A91" t="str">
            <v>2.5.8</v>
          </cell>
          <cell r="B91" t="str">
            <v>COMPOSIÇÃO</v>
          </cell>
          <cell r="C91" t="str">
            <v>CPU 016</v>
          </cell>
          <cell r="D91" t="str">
            <v>AQUISIÇÃO DE MATERIAL DE JAZIDA PARA EXECUÇÃO DA SUB-BASE</v>
          </cell>
          <cell r="E91" t="str">
            <v>M3</v>
          </cell>
          <cell r="F91">
            <v>172.87</v>
          </cell>
        </row>
        <row r="92">
          <cell r="D92" t="str">
            <v>ATERRO (ITEM 2.5.3)</v>
          </cell>
          <cell r="F92">
            <v>172.87</v>
          </cell>
          <cell r="M92">
            <v>172.87</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16535.669999999998</v>
          </cell>
        </row>
        <row r="96">
          <cell r="D96" t="str">
            <v>ÁREA REGULARIZADA</v>
          </cell>
          <cell r="F96">
            <v>16535.669999999998</v>
          </cell>
          <cell r="G96">
            <v>9.9</v>
          </cell>
          <cell r="H96">
            <v>1670.27</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1653.56</v>
          </cell>
        </row>
        <row r="99">
          <cell r="D99" t="str">
            <v>MATERIAL GRANULAR</v>
          </cell>
          <cell r="F99">
            <v>1653.56</v>
          </cell>
          <cell r="G99">
            <v>6.6</v>
          </cell>
          <cell r="H99">
            <v>1670.27</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864.36</v>
          </cell>
          <cell r="L101" t="str">
            <v>INCIDÊNCIA</v>
          </cell>
        </row>
        <row r="102">
          <cell r="D102" t="str">
            <v>ATERRO</v>
          </cell>
          <cell r="F102">
            <v>864.36</v>
          </cell>
          <cell r="G102">
            <v>6.9</v>
          </cell>
          <cell r="H102">
            <v>1670.27</v>
          </cell>
          <cell r="I102">
            <v>0.15</v>
          </cell>
          <cell r="L102">
            <v>0.5</v>
          </cell>
        </row>
        <row r="104">
          <cell r="A104" t="str">
            <v>2.6.4</v>
          </cell>
          <cell r="B104" t="str">
            <v>SICRO OUTUBRO / 2025</v>
          </cell>
          <cell r="C104">
            <v>4011352</v>
          </cell>
          <cell r="D104" t="str">
            <v>IMPRIMAÇÃO COM EMULSÃO ASFÁLTICA (ADAPTADO)</v>
          </cell>
          <cell r="E104" t="str">
            <v>M²</v>
          </cell>
          <cell r="F104">
            <v>10021.6</v>
          </cell>
        </row>
        <row r="105">
          <cell r="D105" t="str">
            <v>ÁREA DO PAVIMENTO</v>
          </cell>
          <cell r="F105">
            <v>10021.6</v>
          </cell>
          <cell r="K105">
            <v>10021.6</v>
          </cell>
        </row>
        <row r="107">
          <cell r="A107" t="str">
            <v>2.6.5</v>
          </cell>
          <cell r="B107" t="str">
            <v>SICRO OUTUBRO / 2025</v>
          </cell>
          <cell r="C107">
            <v>4011353</v>
          </cell>
          <cell r="D107" t="str">
            <v>PINTURA DE LIGAÇÃO (ADAPTADO)</v>
          </cell>
          <cell r="E107" t="str">
            <v>M²</v>
          </cell>
          <cell r="F107">
            <v>10021.6</v>
          </cell>
        </row>
        <row r="108">
          <cell r="D108" t="str">
            <v>ÁREA DO PAVIMENTO</v>
          </cell>
          <cell r="F108">
            <v>10021.6</v>
          </cell>
          <cell r="K108">
            <v>10021.6</v>
          </cell>
        </row>
        <row r="110">
          <cell r="A110" t="str">
            <v>2.6.6</v>
          </cell>
          <cell r="B110" t="str">
            <v>COMPOSIÇÃO</v>
          </cell>
          <cell r="C110" t="str">
            <v>CPU 017</v>
          </cell>
          <cell r="D110" t="str">
            <v>CONCRETO ASFÁLTICO - FAIXA C-12,5 - AREIA E BRITA COMERCIAIS</v>
          </cell>
          <cell r="E110" t="str">
            <v>T</v>
          </cell>
          <cell r="F110">
            <v>1280.1500000000001</v>
          </cell>
          <cell r="L110" t="str">
            <v>Massa Esp. CBUQ
(T/M3)</v>
          </cell>
          <cell r="M110" t="str">
            <v>Volume do Asfalto (M3)</v>
          </cell>
        </row>
        <row r="111">
          <cell r="D111" t="str">
            <v>PAVIMENTO ASFÁLTICO</v>
          </cell>
          <cell r="F111">
            <v>1280.1500000000001</v>
          </cell>
          <cell r="L111">
            <v>2.5548000000000002</v>
          </cell>
          <cell r="M111">
            <v>501.08</v>
          </cell>
        </row>
        <row r="113">
          <cell r="A113" t="str">
            <v>2.6.7</v>
          </cell>
          <cell r="B113" t="str">
            <v>SINAPI DEZEMBRO 2025</v>
          </cell>
          <cell r="C113">
            <v>100987</v>
          </cell>
          <cell r="D113" t="str">
            <v>CARGA DE MISTURA ASFÁLTICA EM CAMINHÃO BASCULANTE 14 M³ (UNIDADE: M3). AF_07/2020</v>
          </cell>
          <cell r="E113" t="str">
            <v>M3</v>
          </cell>
          <cell r="F113">
            <v>501.08</v>
          </cell>
        </row>
        <row r="114">
          <cell r="D114" t="str">
            <v>CARGA DO MATERIAL ASFÁLTICO</v>
          </cell>
          <cell r="F114">
            <v>501.08</v>
          </cell>
          <cell r="M114">
            <v>501.08</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2690.79</v>
          </cell>
        </row>
        <row r="117">
          <cell r="D117" t="str">
            <v>CARGA DO MATERIAL GRANULAR (ITEM 2.6.2)</v>
          </cell>
          <cell r="F117">
            <v>1653.56</v>
          </cell>
          <cell r="M117">
            <v>1653.56</v>
          </cell>
        </row>
        <row r="118">
          <cell r="D118" t="str">
            <v>AQUISIÇÃO DO ATERRO (ITEM 2.5.8)</v>
          </cell>
          <cell r="F118">
            <v>172.87</v>
          </cell>
          <cell r="M118">
            <v>172.87</v>
          </cell>
        </row>
        <row r="119">
          <cell r="D119" t="str">
            <v>AQUISIÇÃO DO ATERRO (ITEM 2.6.14)</v>
          </cell>
          <cell r="F119">
            <v>864.36</v>
          </cell>
          <cell r="M119">
            <v>864.36</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677486.25</v>
          </cell>
        </row>
        <row r="122">
          <cell r="D122" t="str">
            <v>TRANSPORTE DA CARGA</v>
          </cell>
          <cell r="F122">
            <v>677486.25</v>
          </cell>
          <cell r="J122">
            <v>0.9</v>
          </cell>
          <cell r="L122">
            <v>752762.51</v>
          </cell>
        </row>
        <row r="124">
          <cell r="H124" t="str">
            <v>KM</v>
          </cell>
          <cell r="L124" t="str">
            <v>Massa Esp. CBUQ
(T/M3)</v>
          </cell>
          <cell r="M124" t="str">
            <v>CARGA</v>
          </cell>
        </row>
        <row r="125">
          <cell r="D125" t="str">
            <v>CARGA DO MATERIAL ASFÁLTICO</v>
          </cell>
          <cell r="F125">
            <v>74479.66</v>
          </cell>
          <cell r="H125">
            <v>58.18</v>
          </cell>
          <cell r="L125">
            <v>2.5548000000000002</v>
          </cell>
          <cell r="M125">
            <v>501.08</v>
          </cell>
        </row>
        <row r="126">
          <cell r="D126" t="str">
            <v>CARGA DO MATERIAL GRANULAR (ITEM 2.6.2)</v>
          </cell>
          <cell r="F126">
            <v>337772.7</v>
          </cell>
          <cell r="H126">
            <v>136.18</v>
          </cell>
          <cell r="L126">
            <v>1.5</v>
          </cell>
          <cell r="M126">
            <v>1653.56</v>
          </cell>
        </row>
        <row r="127">
          <cell r="D127" t="str">
            <v>AQUISIÇÃO DO ATERRO (ITEM 2.5.8)</v>
          </cell>
          <cell r="F127">
            <v>56751.14</v>
          </cell>
          <cell r="H127">
            <v>205.18</v>
          </cell>
          <cell r="L127">
            <v>1.6</v>
          </cell>
          <cell r="M127">
            <v>172.87</v>
          </cell>
        </row>
        <row r="128">
          <cell r="D128" t="str">
            <v>AQUISIÇÃO DO ATERRO (ITEM 2.6.14)</v>
          </cell>
          <cell r="F128">
            <v>283759.01</v>
          </cell>
          <cell r="H128">
            <v>205.18</v>
          </cell>
          <cell r="L128">
            <v>1.6</v>
          </cell>
          <cell r="M128">
            <v>864.36</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75276.25</v>
          </cell>
        </row>
        <row r="131">
          <cell r="D131" t="str">
            <v>TRANSPORTE DA CARGA</v>
          </cell>
          <cell r="F131">
            <v>75276.25</v>
          </cell>
          <cell r="J131">
            <v>0.1</v>
          </cell>
          <cell r="L131">
            <v>752762.51</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962.03</v>
          </cell>
          <cell r="H133" t="str">
            <v>KM</v>
          </cell>
          <cell r="K133" t="str">
            <v>ÁREA</v>
          </cell>
          <cell r="L133" t="str">
            <v>Taxa de Emulsão RR-2C TON/M2</v>
          </cell>
        </row>
        <row r="134">
          <cell r="D134" t="str">
            <v>TRANSPORTE DA PINTURA</v>
          </cell>
          <cell r="F134">
            <v>262.37</v>
          </cell>
          <cell r="H134">
            <v>58.18</v>
          </cell>
          <cell r="K134">
            <v>10021.6</v>
          </cell>
          <cell r="L134">
            <v>4.4999999999999999E-4</v>
          </cell>
        </row>
        <row r="135">
          <cell r="D135" t="str">
            <v>TRANSPORTE DA IMPRIMAÇÃO</v>
          </cell>
          <cell r="F135">
            <v>699.66</v>
          </cell>
          <cell r="H135">
            <v>58.18</v>
          </cell>
          <cell r="K135">
            <v>10021.6</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4.5</v>
          </cell>
          <cell r="L137" t="str">
            <v>Taxa de Emulsão RR-2C TON/M2</v>
          </cell>
        </row>
        <row r="138">
          <cell r="D138" t="str">
            <v>TRANSPORTE DA EMULSÃO</v>
          </cell>
          <cell r="F138">
            <v>4.5</v>
          </cell>
          <cell r="K138">
            <v>10021.6</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12.02</v>
          </cell>
          <cell r="H140" t="str">
            <v xml:space="preserve">Área </v>
          </cell>
          <cell r="L140" t="str">
            <v>Taxa de CM-30
 TON/M2</v>
          </cell>
        </row>
        <row r="141">
          <cell r="D141" t="str">
            <v>TRANSPORTE DA EMULSÃO</v>
          </cell>
          <cell r="F141">
            <v>12.02</v>
          </cell>
          <cell r="H141">
            <v>10021.6</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80.900000000000006</v>
          </cell>
          <cell r="J143" t="str">
            <v>Massa Esp. CBUQ
(T/M3)</v>
          </cell>
          <cell r="L143" t="str">
            <v>Taxa de CAP 50/70 TON/TON</v>
          </cell>
          <cell r="M143" t="str">
            <v>Volume do Asfalto (M3)</v>
          </cell>
        </row>
        <row r="144">
          <cell r="D144" t="str">
            <v>TRANSPORTE DO ASFALTO</v>
          </cell>
          <cell r="F144">
            <v>80.900000000000006</v>
          </cell>
          <cell r="J144">
            <v>2.5548000000000002</v>
          </cell>
          <cell r="L144">
            <v>6.3200000000000006E-2</v>
          </cell>
          <cell r="M144">
            <v>501.08</v>
          </cell>
        </row>
        <row r="146">
          <cell r="A146" t="str">
            <v>2.6.15</v>
          </cell>
          <cell r="B146" t="str">
            <v>COMPOSIÇÃO</v>
          </cell>
          <cell r="C146" t="str">
            <v>CPU 016</v>
          </cell>
          <cell r="D146" t="str">
            <v>AQUISIÇÃO DE MATERIAL DE JAZIDA PARA EXECUÇÃO DA SUB-BASE</v>
          </cell>
          <cell r="E146" t="str">
            <v>M3</v>
          </cell>
          <cell r="F146">
            <v>864.36</v>
          </cell>
        </row>
        <row r="147">
          <cell r="D147" t="str">
            <v>ATERRO (ITEM 2.6.3)</v>
          </cell>
          <cell r="F147">
            <v>864.36</v>
          </cell>
          <cell r="M147">
            <v>864.36</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1116.9000000000001</v>
          </cell>
        </row>
        <row r="151">
          <cell r="D151" t="str">
            <v>ATERRO PARA A BASE DA PROTEÇÃO DE GUIA</v>
          </cell>
          <cell r="F151">
            <v>1094.3599999999999</v>
          </cell>
          <cell r="G151">
            <v>1.2</v>
          </cell>
          <cell r="H151">
            <v>1670.27</v>
          </cell>
          <cell r="I151">
            <v>0.39</v>
          </cell>
          <cell r="J151">
            <v>2</v>
          </cell>
          <cell r="L151">
            <v>0.7</v>
          </cell>
        </row>
        <row r="152">
          <cell r="D152" t="str">
            <v>ATERRO PARA A CONTENÇÃO DO MEIO-FIO</v>
          </cell>
          <cell r="F152">
            <v>22.54</v>
          </cell>
          <cell r="G152">
            <v>0.3</v>
          </cell>
          <cell r="H152">
            <v>1670.27</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2806.05</v>
          </cell>
        </row>
        <row r="155">
          <cell r="D155" t="str">
            <v>COMPACTAÇÃO DO ATERRO</v>
          </cell>
          <cell r="F155">
            <v>2806.05</v>
          </cell>
          <cell r="G155">
            <v>1.2</v>
          </cell>
          <cell r="H155">
            <v>1670.27</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15.03</v>
          </cell>
        </row>
        <row r="158">
          <cell r="D158" t="str">
            <v>LASTRO DO MEIO-FIO DE TRAVAMENTO</v>
          </cell>
          <cell r="F158">
            <v>15.03</v>
          </cell>
          <cell r="G158">
            <v>0.3</v>
          </cell>
          <cell r="H158">
            <v>1670.27</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105.22</v>
          </cell>
        </row>
        <row r="161">
          <cell r="D161" t="str">
            <v>TRAVAMENTO DO MEIO-FIO NO SOLO</v>
          </cell>
          <cell r="F161">
            <v>105.22</v>
          </cell>
          <cell r="G161">
            <v>0.3</v>
          </cell>
          <cell r="H161">
            <v>1670.27</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131.52000000000001</v>
          </cell>
          <cell r="J163" t="str">
            <v>EMPOLAMENTO</v>
          </cell>
        </row>
        <row r="164">
          <cell r="D164" t="str">
            <v>MATERIAL ESCAVADO</v>
          </cell>
          <cell r="F164">
            <v>131.52000000000001</v>
          </cell>
          <cell r="J164">
            <v>1.25</v>
          </cell>
          <cell r="M164">
            <v>105.22</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1972.8</v>
          </cell>
          <cell r="H166" t="str">
            <v>KM</v>
          </cell>
          <cell r="M166" t="str">
            <v>CARGA</v>
          </cell>
        </row>
        <row r="167">
          <cell r="D167" t="str">
            <v>TRANSPORTE DA CARGA</v>
          </cell>
          <cell r="F167">
            <v>1972.8</v>
          </cell>
          <cell r="H167">
            <v>15</v>
          </cell>
          <cell r="M167">
            <v>131.52000000000001</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2806.05</v>
          </cell>
          <cell r="N169">
            <v>9538.69</v>
          </cell>
          <cell r="O169" t="str">
            <v>EXTENSÃO TOTAL</v>
          </cell>
        </row>
        <row r="170">
          <cell r="D170" t="str">
            <v>PROTEÇÃO DE GUIA</v>
          </cell>
          <cell r="F170">
            <v>2806.05</v>
          </cell>
          <cell r="G170">
            <v>1.2</v>
          </cell>
          <cell r="H170">
            <v>1670.27</v>
          </cell>
          <cell r="J170">
            <v>2</v>
          </cell>
          <cell r="L170">
            <v>0.7</v>
          </cell>
          <cell r="N170">
            <v>31.8</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432.93</v>
          </cell>
        </row>
        <row r="173">
          <cell r="D173" t="str">
            <v>RAMPA DE ACESSIBILIDADE</v>
          </cell>
          <cell r="F173">
            <v>432.93</v>
          </cell>
          <cell r="G173">
            <v>1.2</v>
          </cell>
          <cell r="H173">
            <v>7.2</v>
          </cell>
          <cell r="J173">
            <v>1.6702699999999999</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3006.48</v>
          </cell>
        </row>
        <row r="177">
          <cell r="D177" t="str">
            <v>SARJETA NOS DOIS LADOS DA VIA</v>
          </cell>
          <cell r="F177">
            <v>3006.48</v>
          </cell>
          <cell r="H177">
            <v>1670.27</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334.05</v>
          </cell>
        </row>
        <row r="180">
          <cell r="D180" t="str">
            <v>SARJETA NOS DOIS LADOS DA VIA</v>
          </cell>
          <cell r="F180">
            <v>334.05</v>
          </cell>
          <cell r="H180">
            <v>1670.27</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4008.64</v>
          </cell>
        </row>
        <row r="183">
          <cell r="D183" t="str">
            <v>MEIO-FIO NOS DOIS LADOS DA VIA</v>
          </cell>
          <cell r="F183">
            <v>3006.48</v>
          </cell>
          <cell r="H183">
            <v>1670.27</v>
          </cell>
          <cell r="J183">
            <v>2</v>
          </cell>
          <cell r="L183">
            <v>0.9</v>
          </cell>
        </row>
        <row r="184">
          <cell r="D184" t="str">
            <v>CONTENÇÃO DO INTERTRAVADO DA GUIA DE PROTEÇÃO</v>
          </cell>
          <cell r="F184">
            <v>1002.16</v>
          </cell>
          <cell r="H184">
            <v>1670.27</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334.05</v>
          </cell>
        </row>
        <row r="187">
          <cell r="D187" t="str">
            <v>MEIO-FIO NOS DOIS LADOS DA VIA</v>
          </cell>
          <cell r="F187">
            <v>334.05</v>
          </cell>
          <cell r="H187">
            <v>1670.27</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3340.53</v>
          </cell>
        </row>
        <row r="190">
          <cell r="D190" t="str">
            <v>MEIO FIO RETO + MEIO FIO CURVO</v>
          </cell>
          <cell r="F190">
            <v>3340.53</v>
          </cell>
          <cell r="H190">
            <v>3340.53</v>
          </cell>
        </row>
        <row r="192">
          <cell r="A192" t="str">
            <v>2.8.6</v>
          </cell>
          <cell r="B192" t="str">
            <v>SICRO OUTUBRO / 2025</v>
          </cell>
          <cell r="C192">
            <v>4915708</v>
          </cell>
          <cell r="D192" t="str">
            <v>LIMPEZA DE SARJETA E MEIO-FIO</v>
          </cell>
          <cell r="E192" t="str">
            <v>M</v>
          </cell>
          <cell r="F192">
            <v>6681.06</v>
          </cell>
        </row>
        <row r="193">
          <cell r="D193" t="str">
            <v>SARJETA</v>
          </cell>
          <cell r="F193">
            <v>3340.53</v>
          </cell>
          <cell r="H193">
            <v>3340.53</v>
          </cell>
        </row>
        <row r="194">
          <cell r="D194" t="str">
            <v>MEIO FIO</v>
          </cell>
          <cell r="F194">
            <v>3340.53</v>
          </cell>
          <cell r="H194">
            <v>3340.53</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83.51</v>
          </cell>
        </row>
        <row r="197">
          <cell r="D197" t="str">
            <v>TUBO DN 400MM</v>
          </cell>
          <cell r="F197">
            <v>83.51</v>
          </cell>
          <cell r="H197">
            <v>1670.27</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83.51</v>
          </cell>
        </row>
        <row r="200">
          <cell r="D200" t="str">
            <v>ASSENTAMENTO DO TUBO DN 400MM</v>
          </cell>
          <cell r="F200">
            <v>83.51</v>
          </cell>
          <cell r="H200">
            <v>83.51</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83.51</v>
          </cell>
        </row>
        <row r="203">
          <cell r="D203" t="str">
            <v>TUBO DN 600MM</v>
          </cell>
          <cell r="F203">
            <v>83.51</v>
          </cell>
          <cell r="H203">
            <v>1670.27</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83.51</v>
          </cell>
        </row>
        <row r="206">
          <cell r="D206" t="str">
            <v>ASSENTAMENTO DO TUBO DN 600MM</v>
          </cell>
          <cell r="F206">
            <v>83.51</v>
          </cell>
          <cell r="H206">
            <v>83.51</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83.51</v>
          </cell>
        </row>
        <row r="209">
          <cell r="D209" t="str">
            <v>TUBO DN 1000MM</v>
          </cell>
          <cell r="F209">
            <v>83.51</v>
          </cell>
          <cell r="H209">
            <v>1670.27</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83.51</v>
          </cell>
        </row>
        <row r="212">
          <cell r="D212" t="str">
            <v>ASSENTAMENTO DO TUBO DN 1000MM</v>
          </cell>
          <cell r="F212">
            <v>83.51</v>
          </cell>
          <cell r="H212">
            <v>83.51</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225.46</v>
          </cell>
        </row>
        <row r="215">
          <cell r="D215" t="str">
            <v>TUBO DN 400MM</v>
          </cell>
          <cell r="F215">
            <v>35.07</v>
          </cell>
          <cell r="G215">
            <v>0.6</v>
          </cell>
          <cell r="H215">
            <v>83.51</v>
          </cell>
          <cell r="I215">
            <v>0.7</v>
          </cell>
        </row>
        <row r="216">
          <cell r="D216" t="str">
            <v>TUBO DN 600MM</v>
          </cell>
          <cell r="F216">
            <v>60.12</v>
          </cell>
          <cell r="G216">
            <v>0.8</v>
          </cell>
          <cell r="H216">
            <v>83.51</v>
          </cell>
          <cell r="I216">
            <v>0.9</v>
          </cell>
        </row>
        <row r="217">
          <cell r="D217" t="str">
            <v>TUBO DN 1000MM</v>
          </cell>
          <cell r="F217">
            <v>130.27000000000001</v>
          </cell>
          <cell r="G217">
            <v>1.2</v>
          </cell>
          <cell r="H217">
            <v>83.51</v>
          </cell>
          <cell r="I217">
            <v>1.3</v>
          </cell>
        </row>
        <row r="219">
          <cell r="A219" t="str">
            <v>2.8.14</v>
          </cell>
          <cell r="B219" t="str">
            <v>SINAPI DEZEMBRO 2025</v>
          </cell>
          <cell r="C219">
            <v>94342</v>
          </cell>
          <cell r="D219" t="str">
            <v>ATERRO MANUAL DE VALAS COM AREIA PARA ATERRO. AF_08/2023</v>
          </cell>
          <cell r="E219" t="str">
            <v>M3</v>
          </cell>
          <cell r="F219">
            <v>125.26</v>
          </cell>
        </row>
        <row r="220">
          <cell r="D220" t="str">
            <v>ESCAVADO</v>
          </cell>
          <cell r="F220">
            <v>225.46</v>
          </cell>
          <cell r="K220" t="str">
            <v>ÁREA DO TUBO</v>
          </cell>
        </row>
        <row r="221">
          <cell r="D221" t="str">
            <v>DESCONTO DO TUBO DN 400MM</v>
          </cell>
          <cell r="F221">
            <v>-10.85</v>
          </cell>
          <cell r="H221">
            <v>83.51</v>
          </cell>
          <cell r="K221">
            <v>0.13</v>
          </cell>
        </row>
        <row r="222">
          <cell r="D222" t="str">
            <v>DESCONTO DO TUBO DN 600MM</v>
          </cell>
          <cell r="F222">
            <v>-23.38</v>
          </cell>
          <cell r="H222">
            <v>83.51</v>
          </cell>
          <cell r="K222">
            <v>0.28000000000000003</v>
          </cell>
        </row>
        <row r="223">
          <cell r="D223" t="str">
            <v>DESCONTO DO TUBO DN 1000MM</v>
          </cell>
          <cell r="F223">
            <v>-65.97</v>
          </cell>
          <cell r="H223">
            <v>83.51</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281.82</v>
          </cell>
          <cell r="J225" t="str">
            <v>EMPOLAMENTO</v>
          </cell>
        </row>
        <row r="226">
          <cell r="D226" t="str">
            <v>MATERIAL ESCAVADO</v>
          </cell>
          <cell r="F226">
            <v>281.82</v>
          </cell>
          <cell r="J226">
            <v>1.25</v>
          </cell>
          <cell r="M226">
            <v>225.46</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4227.3</v>
          </cell>
          <cell r="H228" t="str">
            <v>KM</v>
          </cell>
          <cell r="M228" t="str">
            <v>CARGA</v>
          </cell>
        </row>
        <row r="229">
          <cell r="D229" t="str">
            <v>TRANSPORTE DA CARGA</v>
          </cell>
          <cell r="F229">
            <v>4227.3</v>
          </cell>
          <cell r="H229">
            <v>15</v>
          </cell>
          <cell r="M229">
            <v>281.82</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16</v>
          </cell>
        </row>
        <row r="232">
          <cell r="D232" t="str">
            <v>CAIXA PARA A BOCA 1,3 X 1 X 1,2 M</v>
          </cell>
          <cell r="F232">
            <v>16</v>
          </cell>
          <cell r="H232">
            <v>1670.27</v>
          </cell>
          <cell r="L232">
            <v>0.01</v>
          </cell>
        </row>
        <row r="234">
          <cell r="A234" t="str">
            <v>2.8.18</v>
          </cell>
          <cell r="B234" t="str">
            <v>SICRO OUTUBRO / 2025</v>
          </cell>
          <cell r="C234">
            <v>804121</v>
          </cell>
          <cell r="D234" t="str">
            <v>BOCA DE BSTC D = 1,00 M - ESCONSIDADE 0° - AREIA E BRITA COMERCIAIS - ALAS RETAS</v>
          </cell>
          <cell r="E234" t="str">
            <v>UN</v>
          </cell>
          <cell r="F234">
            <v>16</v>
          </cell>
        </row>
        <row r="235">
          <cell r="D235" t="str">
            <v>BOCA DE BSTC D = 1,00 M</v>
          </cell>
          <cell r="F235">
            <v>16</v>
          </cell>
          <cell r="H235">
            <v>1670.27</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83.51</v>
          </cell>
        </row>
        <row r="238">
          <cell r="D238" t="str">
            <v>CANALETA</v>
          </cell>
          <cell r="F238">
            <v>83.51</v>
          </cell>
          <cell r="H238">
            <v>1670.27</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167.02</v>
          </cell>
        </row>
        <row r="241">
          <cell r="D241" t="str">
            <v>RECUPERAÇÃO DE TUBULAÇÃO DANIFICADA</v>
          </cell>
          <cell r="F241">
            <v>167.02</v>
          </cell>
          <cell r="H241">
            <v>1670.27</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100.21</v>
          </cell>
        </row>
        <row r="244">
          <cell r="D244" t="str">
            <v>RECUPERAÇÃO DE TUBULAÇÃO DANIFICADA</v>
          </cell>
          <cell r="F244">
            <v>100.21</v>
          </cell>
          <cell r="H244">
            <v>1670.27</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45</v>
          </cell>
        </row>
        <row r="247">
          <cell r="D247" t="str">
            <v>CAIXA DE PASSAGEM</v>
          </cell>
          <cell r="F247">
            <v>45</v>
          </cell>
          <cell r="J247">
            <v>45</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30</v>
          </cell>
        </row>
        <row r="251">
          <cell r="D251" t="str">
            <v>PLACA R1</v>
          </cell>
          <cell r="F251">
            <v>30</v>
          </cell>
          <cell r="J251">
            <v>15</v>
          </cell>
          <cell r="L251">
            <v>2</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30</v>
          </cell>
        </row>
        <row r="254">
          <cell r="D254" t="str">
            <v>PLACA R1</v>
          </cell>
          <cell r="F254">
            <v>30</v>
          </cell>
          <cell r="J254">
            <v>30</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12</v>
          </cell>
        </row>
        <row r="257">
          <cell r="D257" t="str">
            <v>PLACA DE ADVERTÊNCIA</v>
          </cell>
          <cell r="F257">
            <v>12</v>
          </cell>
          <cell r="J257">
            <v>6</v>
          </cell>
          <cell r="L257">
            <v>2</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42</v>
          </cell>
        </row>
        <row r="260">
          <cell r="D260" t="str">
            <v>PLACA DE ADVERTÊNCIA</v>
          </cell>
          <cell r="F260">
            <v>12</v>
          </cell>
          <cell r="J260">
            <v>12</v>
          </cell>
        </row>
        <row r="261">
          <cell r="D261" t="str">
            <v>PLACA DE REGULAMENTAÇÃO</v>
          </cell>
          <cell r="F261">
            <v>30</v>
          </cell>
          <cell r="J261">
            <v>30</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30</v>
          </cell>
        </row>
        <row r="264">
          <cell r="D264" t="str">
            <v>PLACA DE REGULAMENTAÇÃO</v>
          </cell>
          <cell r="F264">
            <v>30</v>
          </cell>
          <cell r="J264">
            <v>15</v>
          </cell>
          <cell r="L264">
            <v>2</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4</v>
          </cell>
        </row>
        <row r="267">
          <cell r="D267" t="str">
            <v>PLACA R2</v>
          </cell>
          <cell r="F267">
            <v>4</v>
          </cell>
          <cell r="J267">
            <v>2</v>
          </cell>
          <cell r="L267">
            <v>2</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4</v>
          </cell>
        </row>
        <row r="270">
          <cell r="D270" t="str">
            <v>PLACA R2</v>
          </cell>
          <cell r="F270">
            <v>4</v>
          </cell>
          <cell r="J270">
            <v>4</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9</v>
          </cell>
        </row>
        <row r="273">
          <cell r="D273" t="str">
            <v>PLACA DE IDENTIFICAÇÃO DE RUA</v>
          </cell>
          <cell r="F273">
            <v>9</v>
          </cell>
          <cell r="J273">
            <v>22.27</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13</v>
          </cell>
        </row>
        <row r="276">
          <cell r="D276" t="str">
            <v>PLACA DE IDENTIFICAÇÃO DE RUA</v>
          </cell>
          <cell r="F276">
            <v>13</v>
          </cell>
          <cell r="J276">
            <v>22.27</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1269.3900000000001</v>
          </cell>
        </row>
        <row r="280">
          <cell r="D280" t="str">
            <v>FAIXA DE EIXO = COMPRIMENTO DA VIA X 4 FAIXAS</v>
          </cell>
          <cell r="F280">
            <v>668.1</v>
          </cell>
          <cell r="G280">
            <v>0.1</v>
          </cell>
          <cell r="H280">
            <v>1670.27</v>
          </cell>
          <cell r="J280">
            <v>4</v>
          </cell>
        </row>
        <row r="281">
          <cell r="D281" t="str">
            <v>CICLOFAIXA</v>
          </cell>
          <cell r="F281">
            <v>601.29</v>
          </cell>
          <cell r="G281">
            <v>1.2</v>
          </cell>
          <cell r="H281">
            <v>1670.27</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66.84</v>
          </cell>
        </row>
        <row r="284">
          <cell r="D284" t="str">
            <v>FAIXA DE PEDESTRE</v>
          </cell>
          <cell r="F284">
            <v>66.84</v>
          </cell>
          <cell r="H284">
            <v>5.57</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334</v>
          </cell>
        </row>
        <row r="287">
          <cell r="D287" t="str">
            <v>TACHA BIDIRECIONAL A CADA 1,5 M</v>
          </cell>
          <cell r="F287">
            <v>334</v>
          </cell>
          <cell r="H287">
            <v>1670.27</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501.08</v>
          </cell>
          <cell r="O289">
            <v>18.670000000000002</v>
          </cell>
          <cell r="P289">
            <v>2240.4</v>
          </cell>
        </row>
        <row r="290">
          <cell r="D290" t="str">
            <v>SETAS E FAIXAS ZEBRADAS</v>
          </cell>
          <cell r="F290">
            <v>501.08</v>
          </cell>
          <cell r="G290">
            <v>6</v>
          </cell>
          <cell r="H290">
            <v>1670.27</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17</v>
          </cell>
        </row>
        <row r="294">
          <cell r="D294" t="str">
            <v>PLACA DE INAUGURAÇÃO</v>
          </cell>
          <cell r="F294">
            <v>17</v>
          </cell>
          <cell r="J294">
            <v>17</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3.57</v>
          </cell>
        </row>
        <row r="303">
          <cell r="D303" t="str">
            <v>DEMOLIÇÃO</v>
          </cell>
          <cell r="F303">
            <v>3.57</v>
          </cell>
          <cell r="M303">
            <v>3.57</v>
          </cell>
        </row>
        <row r="305">
          <cell r="A305" t="str">
            <v>2.11.5</v>
          </cell>
          <cell r="B305" t="str">
            <v>SICRO OUTUBRO / 2025</v>
          </cell>
          <cell r="C305">
            <v>5219544</v>
          </cell>
          <cell r="D305" t="str">
            <v>CAVALETE EM PERFIL METÁLICO PARA PLACA DE SINALIZAÇÃO - 1,00 M X 1,00 M - CONFECÇÃO</v>
          </cell>
          <cell r="E305" t="str">
            <v>UN</v>
          </cell>
          <cell r="F305">
            <v>24</v>
          </cell>
          <cell r="I305" t="str">
            <v>QTDE DE VIAS</v>
          </cell>
          <cell r="J305" t="str">
            <v>QTDE</v>
          </cell>
        </row>
        <row r="306">
          <cell r="D306" t="str">
            <v>SINALIZAÇÃO DE OBRA</v>
          </cell>
          <cell r="F306">
            <v>24</v>
          </cell>
          <cell r="I306">
            <v>6</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19.2</v>
          </cell>
          <cell r="H308" t="str">
            <v>COMPR.</v>
          </cell>
          <cell r="I308" t="str">
            <v>ALTURA</v>
          </cell>
          <cell r="J308" t="str">
            <v>CAVALETE</v>
          </cell>
        </row>
        <row r="309">
          <cell r="D309" t="str">
            <v>SINALIZAÇÃO DE OBRA</v>
          </cell>
          <cell r="F309">
            <v>19.2</v>
          </cell>
          <cell r="H309">
            <v>1</v>
          </cell>
          <cell r="I309">
            <v>0.8</v>
          </cell>
          <cell r="J309">
            <v>24</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6.32</v>
          </cell>
        </row>
        <row r="312">
          <cell r="D312" t="str">
            <v>ESCAVAÇÃO DE MATERIAL (3ª CATEGORIA)</v>
          </cell>
          <cell r="F312">
            <v>6.32</v>
          </cell>
          <cell r="M312">
            <v>6.32</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36</v>
          </cell>
          <cell r="I314" t="str">
            <v>QTDE DE VIAS</v>
          </cell>
          <cell r="J314" t="str">
            <v>QTDE</v>
          </cell>
        </row>
        <row r="315">
          <cell r="D315" t="str">
            <v>LIXEIRA</v>
          </cell>
          <cell r="F315">
            <v>36</v>
          </cell>
          <cell r="I315">
            <v>6</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329">
          <cell r="A329" t="str">
            <v>3.</v>
          </cell>
          <cell r="B329" t="str">
            <v/>
          </cell>
          <cell r="C329" t="str">
            <v/>
          </cell>
          <cell r="D329" t="str">
            <v>EXECUÇÃO DE SERVIÇOS DE ENGENHARIA PARA PAVIMENTAÇÃO DE VIA EM PEDRA GRANÍTICA</v>
          </cell>
          <cell r="E329" t="str">
            <v/>
          </cell>
        </row>
        <row r="330">
          <cell r="A330" t="str">
            <v>3.1</v>
          </cell>
          <cell r="B330" t="str">
            <v/>
          </cell>
          <cell r="C330" t="str">
            <v/>
          </cell>
          <cell r="D330" t="str">
            <v>ADMINISTRAÇÃO LOCAL</v>
          </cell>
          <cell r="E330" t="str">
            <v/>
          </cell>
        </row>
        <row r="331">
          <cell r="A331" t="str">
            <v>3.1.1</v>
          </cell>
          <cell r="B331" t="str">
            <v>COMPOSIÇÃO</v>
          </cell>
          <cell r="C331" t="str">
            <v>CPU 010</v>
          </cell>
          <cell r="D331" t="str">
            <v>ADMINISTRAÇÃO LOCAL PARA PAVIMENTAÇÃO EM PEDRA GRANÍTICA (12 MESES)</v>
          </cell>
          <cell r="E331" t="str">
            <v>UN</v>
          </cell>
          <cell r="F331">
            <v>1</v>
          </cell>
        </row>
        <row r="332">
          <cell r="D332" t="str">
            <v>ADMINISTRAÇÃO LOCAL</v>
          </cell>
          <cell r="F332">
            <v>1</v>
          </cell>
          <cell r="J332">
            <v>1</v>
          </cell>
        </row>
        <row r="334">
          <cell r="A334" t="str">
            <v>3.2</v>
          </cell>
          <cell r="B334" t="str">
            <v/>
          </cell>
          <cell r="C334" t="str">
            <v/>
          </cell>
          <cell r="D334" t="str">
            <v>SERVIÇOS PRELIMINARES</v>
          </cell>
          <cell r="E334" t="str">
            <v/>
          </cell>
        </row>
        <row r="335">
          <cell r="A335" t="str">
            <v>3.2.1</v>
          </cell>
          <cell r="B335" t="str">
            <v>SINAPI DEZEMBRO 2025</v>
          </cell>
          <cell r="C335">
            <v>103689</v>
          </cell>
          <cell r="D335" t="str">
            <v>FORNECIMENTO E INSTALAÇÃO DE PLACA DE OBRA COM CHAPA GALVANIZADA E ESTRUTURA DE MADEIRA. AF_03/2022_PS</v>
          </cell>
          <cell r="E335" t="str">
            <v>M2</v>
          </cell>
          <cell r="F335">
            <v>358.02</v>
          </cell>
        </row>
        <row r="336">
          <cell r="D336" t="str">
            <v>MODELO 01</v>
          </cell>
          <cell r="F336">
            <v>110.16</v>
          </cell>
          <cell r="H336">
            <v>3.6</v>
          </cell>
          <cell r="I336">
            <v>1.8</v>
          </cell>
          <cell r="J336">
            <v>17</v>
          </cell>
        </row>
        <row r="337">
          <cell r="D337" t="str">
            <v>MODELO 02</v>
          </cell>
          <cell r="F337">
            <v>247.86</v>
          </cell>
          <cell r="H337">
            <v>5.4</v>
          </cell>
          <cell r="I337">
            <v>2.7</v>
          </cell>
          <cell r="J337">
            <v>17</v>
          </cell>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J339" t="str">
            <v>QTDE</v>
          </cell>
          <cell r="K339" t="str">
            <v>MESES</v>
          </cell>
        </row>
        <row r="340">
          <cell r="D340" t="str">
            <v>CANTEIRO</v>
          </cell>
          <cell r="F340">
            <v>22</v>
          </cell>
          <cell r="J340">
            <v>2</v>
          </cell>
          <cell r="K340">
            <v>11</v>
          </cell>
        </row>
        <row r="342">
          <cell r="A342" t="str">
            <v>3.2.3</v>
          </cell>
          <cell r="B342" t="str">
            <v>ORSE NOVEMBRO / 2025</v>
          </cell>
          <cell r="C342">
            <v>4659</v>
          </cell>
          <cell r="D342" t="str">
            <v>LOCAÇÃO DE CONTAINER - REFEITÓRIO SEM BANHEIRO - 6,00 X 2,40M - REV 02_02/2022</v>
          </cell>
          <cell r="E342" t="str">
            <v>MÊS</v>
          </cell>
          <cell r="F342">
            <v>11</v>
          </cell>
          <cell r="J342" t="str">
            <v>MESES</v>
          </cell>
        </row>
        <row r="343">
          <cell r="D343" t="str">
            <v>REFEITÓRIO</v>
          </cell>
          <cell r="F343">
            <v>11</v>
          </cell>
          <cell r="J343">
            <v>11</v>
          </cell>
        </row>
        <row r="345">
          <cell r="A345" t="str">
            <v>3.2.4</v>
          </cell>
          <cell r="B345" t="str">
            <v>COMPESA 2024.2</v>
          </cell>
          <cell r="C345" t="str">
            <v>31.01.05U</v>
          </cell>
          <cell r="D345" t="str">
            <v>CONSERTO DE RAMAIS PREDIAIS DE ÁGUA DANIFICADOS DURANTE EXECUÇÃO DAS OBRAS.</v>
          </cell>
          <cell r="E345" t="str">
            <v>UN</v>
          </cell>
          <cell r="F345">
            <v>11</v>
          </cell>
        </row>
        <row r="346">
          <cell r="D346" t="str">
            <v>ESTIMATIVA DE CONSERTO</v>
          </cell>
          <cell r="F346">
            <v>11</v>
          </cell>
          <cell r="H346">
            <v>1052.3499999999999</v>
          </cell>
          <cell r="J346" t="str">
            <v/>
          </cell>
          <cell r="L346">
            <v>0.01</v>
          </cell>
        </row>
        <row r="348">
          <cell r="A348" t="str">
            <v>3.2.5</v>
          </cell>
          <cell r="B348" t="str">
            <v>COMPESA 2024.2</v>
          </cell>
          <cell r="C348" t="str">
            <v>31.08.09U</v>
          </cell>
          <cell r="D348" t="str">
            <v>CONSERTO DE RAMAIS PREDIAIS DE ESGOTO DANIFICADOS DURANTE EXECUÇÃO DAS OBRAS.</v>
          </cell>
          <cell r="E348" t="str">
            <v>UN</v>
          </cell>
          <cell r="F348">
            <v>11</v>
          </cell>
        </row>
        <row r="349">
          <cell r="D349" t="str">
            <v>ESTIMATIVA DE CONSERTO</v>
          </cell>
          <cell r="F349">
            <v>11</v>
          </cell>
          <cell r="H349">
            <v>1052.3499999999999</v>
          </cell>
          <cell r="L349">
            <v>0.01</v>
          </cell>
        </row>
        <row r="351">
          <cell r="A351" t="str">
            <v>3.3</v>
          </cell>
          <cell r="B351" t="str">
            <v/>
          </cell>
          <cell r="C351" t="str">
            <v/>
          </cell>
          <cell r="D351" t="str">
            <v>MOBILIZAÇÃO</v>
          </cell>
          <cell r="E351" t="str">
            <v/>
          </cell>
        </row>
        <row r="352">
          <cell r="A352" t="str">
            <v>3.3.1</v>
          </cell>
          <cell r="B352" t="str">
            <v>COMPOSIÇÃO</v>
          </cell>
          <cell r="C352" t="str">
            <v>CPU 004</v>
          </cell>
          <cell r="D352" t="str">
            <v>MOBILIZAÇÃO DE MAQUINAS E EQUIPAMENTOS - PAVIMENTAÇÃO EM PARALELEPÍPEDO E/OU INTERTRAVADO</v>
          </cell>
          <cell r="E352" t="str">
            <v>UN</v>
          </cell>
          <cell r="F352">
            <v>16</v>
          </cell>
        </row>
        <row r="353">
          <cell r="D353" t="str">
            <v>MOBILIZAÇÃO</v>
          </cell>
          <cell r="F353">
            <v>16</v>
          </cell>
          <cell r="J353">
            <v>16</v>
          </cell>
        </row>
        <row r="355">
          <cell r="A355" t="str">
            <v>3.4</v>
          </cell>
          <cell r="B355" t="str">
            <v/>
          </cell>
          <cell r="C355" t="str">
            <v/>
          </cell>
          <cell r="D355" t="str">
            <v>DESMOBILIZAÇÃO</v>
          </cell>
          <cell r="E355" t="str">
            <v/>
          </cell>
        </row>
        <row r="356">
          <cell r="A356" t="str">
            <v>3.4.1</v>
          </cell>
          <cell r="B356" t="str">
            <v>COMPOSIÇÃO</v>
          </cell>
          <cell r="C356" t="str">
            <v>CPU 005</v>
          </cell>
          <cell r="D356" t="str">
            <v>DESMOBILIZAÇÃO DE MAQUINAS E EQUIPAMENTOS - PAVIMENTAÇÃO EM PARALELEPÍPEDO E/OU INTERTRAVADO</v>
          </cell>
          <cell r="E356" t="str">
            <v>UN</v>
          </cell>
          <cell r="F356">
            <v>16</v>
          </cell>
        </row>
        <row r="357">
          <cell r="D357" t="str">
            <v>DESMOBILIZAÇÃO</v>
          </cell>
          <cell r="F357">
            <v>16</v>
          </cell>
          <cell r="J357">
            <v>16</v>
          </cell>
        </row>
        <row r="359">
          <cell r="A359" t="str">
            <v>3.5</v>
          </cell>
          <cell r="B359" t="str">
            <v/>
          </cell>
          <cell r="C359" t="str">
            <v/>
          </cell>
          <cell r="D359" t="str">
            <v>MOVIMENTAÇÃO DE TERRA</v>
          </cell>
          <cell r="E359" t="str">
            <v/>
          </cell>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1562.73</v>
          </cell>
          <cell r="G360" t="str">
            <v>SEÇÃO</v>
          </cell>
          <cell r="H360" t="str">
            <v>COMPR.</v>
          </cell>
          <cell r="I360" t="str">
            <v>ESPESSURA</v>
          </cell>
        </row>
        <row r="361">
          <cell r="D361" t="str">
            <v>VOLUME ESCAVADO</v>
          </cell>
          <cell r="F361">
            <v>1562.73</v>
          </cell>
          <cell r="G361">
            <v>9.9</v>
          </cell>
          <cell r="H361">
            <v>1052.3499999999999</v>
          </cell>
          <cell r="I361">
            <v>0.15</v>
          </cell>
        </row>
        <row r="363">
          <cell r="A363" t="str">
            <v>3.5.2</v>
          </cell>
          <cell r="B363" t="str">
            <v>SICRO OUTUBRO / 2025</v>
          </cell>
          <cell r="C363">
            <v>4413942</v>
          </cell>
          <cell r="D363" t="str">
            <v>ESPALHAMENTO DE MATERIAL EM BOTA-FORA</v>
          </cell>
          <cell r="E363" t="str">
            <v>M³</v>
          </cell>
          <cell r="F363">
            <v>1562.73</v>
          </cell>
        </row>
        <row r="364">
          <cell r="D364" t="str">
            <v>VOLUME ESCAVADO</v>
          </cell>
          <cell r="F364">
            <v>1562.73</v>
          </cell>
          <cell r="M364">
            <v>1562.73</v>
          </cell>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108.91</v>
          </cell>
          <cell r="L366" t="str">
            <v>INCIDÊNCIA</v>
          </cell>
        </row>
        <row r="367">
          <cell r="D367" t="str">
            <v>ATERRO</v>
          </cell>
          <cell r="F367">
            <v>108.91</v>
          </cell>
          <cell r="G367">
            <v>6.9</v>
          </cell>
          <cell r="H367">
            <v>1052.3499999999999</v>
          </cell>
          <cell r="I367">
            <v>0.15</v>
          </cell>
          <cell r="L367">
            <v>0.1</v>
          </cell>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10418.26</v>
          </cell>
        </row>
        <row r="370">
          <cell r="D370" t="str">
            <v>ÁREA REGULARIZADA (ITEM 3.6.1)</v>
          </cell>
          <cell r="F370">
            <v>10418.26</v>
          </cell>
          <cell r="M370">
            <v>10418.26</v>
          </cell>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2708.74</v>
          </cell>
          <cell r="I372" t="str">
            <v>ESPESSURA</v>
          </cell>
          <cell r="J372" t="str">
            <v>EMPOLAMENTO</v>
          </cell>
        </row>
        <row r="373">
          <cell r="D373" t="str">
            <v>VOLUME DA LIMPEZA</v>
          </cell>
          <cell r="F373">
            <v>2708.74</v>
          </cell>
          <cell r="I373">
            <v>0.2</v>
          </cell>
          <cell r="J373">
            <v>1.3</v>
          </cell>
          <cell r="M373">
            <v>10418.26</v>
          </cell>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40631.1</v>
          </cell>
          <cell r="H375" t="str">
            <v>KM</v>
          </cell>
          <cell r="M375" t="str">
            <v>CARGA</v>
          </cell>
        </row>
        <row r="376">
          <cell r="D376" t="str">
            <v>CARGA X DISTÂNCIA</v>
          </cell>
          <cell r="F376">
            <v>40631.1</v>
          </cell>
          <cell r="H376">
            <v>15</v>
          </cell>
          <cell r="M376">
            <v>2708.74</v>
          </cell>
        </row>
        <row r="378">
          <cell r="A378" t="str">
            <v>3.5.7</v>
          </cell>
          <cell r="B378" t="str">
            <v>ORSE NOVEMBRO / 2025</v>
          </cell>
          <cell r="C378">
            <v>4268</v>
          </cell>
          <cell r="D378" t="str">
            <v>REMOÇÃO DE ÁRVORE, PORTE MÉDIO, COM UTILIZAÇÃO DE RETRO-ESCAVADEIRA</v>
          </cell>
          <cell r="E378" t="str">
            <v>UN</v>
          </cell>
          <cell r="F378">
            <v>1</v>
          </cell>
        </row>
        <row r="379">
          <cell r="D379" t="str">
            <v>ESTIMATIVA DE 1 UND DE ÁRVORE POR KM</v>
          </cell>
          <cell r="F379">
            <v>1</v>
          </cell>
          <cell r="J379">
            <v>1</v>
          </cell>
        </row>
        <row r="381">
          <cell r="A381" t="str">
            <v>3.5.8</v>
          </cell>
          <cell r="B381" t="str">
            <v>COMPOSIÇÃO</v>
          </cell>
          <cell r="C381" t="str">
            <v>CPU 016</v>
          </cell>
          <cell r="D381" t="str">
            <v>AQUISIÇÃO DE MATERIAL DE JAZIDA PARA EXECUÇÃO DA SUB-BASE</v>
          </cell>
          <cell r="E381" t="str">
            <v>M3</v>
          </cell>
          <cell r="F381">
            <v>108.91</v>
          </cell>
        </row>
        <row r="382">
          <cell r="D382" t="str">
            <v>ATERRO (ITEM 3.5.3)</v>
          </cell>
          <cell r="F382">
            <v>108.91</v>
          </cell>
          <cell r="M382">
            <v>108.91</v>
          </cell>
        </row>
        <row r="384">
          <cell r="A384" t="str">
            <v>3.6</v>
          </cell>
          <cell r="B384" t="str">
            <v/>
          </cell>
          <cell r="C384" t="str">
            <v/>
          </cell>
          <cell r="D384" t="str">
            <v>PAVIMENTAÇÃO EM PEDRA GRANÍTICA</v>
          </cell>
          <cell r="E384" t="str">
            <v/>
          </cell>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10418.26</v>
          </cell>
        </row>
        <row r="386">
          <cell r="D386" t="str">
            <v>ÁREA REGULARIZADA</v>
          </cell>
          <cell r="F386">
            <v>10418.26</v>
          </cell>
          <cell r="G386">
            <v>9.9</v>
          </cell>
          <cell r="H386">
            <v>1052.3499999999999</v>
          </cell>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544.59</v>
          </cell>
          <cell r="L388" t="str">
            <v>INCIDÊNCIA</v>
          </cell>
        </row>
        <row r="389">
          <cell r="D389" t="str">
            <v>ATERRO</v>
          </cell>
          <cell r="F389">
            <v>544.59</v>
          </cell>
          <cell r="G389">
            <v>6.9</v>
          </cell>
          <cell r="H389">
            <v>1052.3499999999999</v>
          </cell>
          <cell r="I389">
            <v>0.15</v>
          </cell>
          <cell r="L389">
            <v>0.5</v>
          </cell>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1041.82</v>
          </cell>
        </row>
        <row r="392">
          <cell r="D392" t="str">
            <v>MATERIAL GRANULAR</v>
          </cell>
          <cell r="F392">
            <v>1041.82</v>
          </cell>
          <cell r="G392">
            <v>6.6</v>
          </cell>
          <cell r="H392">
            <v>1052.3499999999999</v>
          </cell>
          <cell r="I392">
            <v>0.15</v>
          </cell>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2398.5500000000002</v>
          </cell>
        </row>
        <row r="395">
          <cell r="D395" t="str">
            <v>CARGA DO MATERIAL GRANULAR (BGS)</v>
          </cell>
          <cell r="F395">
            <v>1041.82</v>
          </cell>
          <cell r="M395">
            <v>1041.82</v>
          </cell>
        </row>
        <row r="396">
          <cell r="D396" t="str">
            <v>CARGA DO MATERIAL GRANULAR (PARALELEPÍPEDO)</v>
          </cell>
          <cell r="F396">
            <v>703.23</v>
          </cell>
          <cell r="G396">
            <v>0.15</v>
          </cell>
          <cell r="H396">
            <v>0.15</v>
          </cell>
          <cell r="I396">
            <v>0.15</v>
          </cell>
          <cell r="J396">
            <v>33</v>
          </cell>
          <cell r="K396">
            <v>6314.09</v>
          </cell>
        </row>
        <row r="397">
          <cell r="D397" t="str">
            <v>AQUISIÇÃO DO ATERRO (ITEM 3.5.8)</v>
          </cell>
          <cell r="F397">
            <v>108.91</v>
          </cell>
          <cell r="M397">
            <v>108.91</v>
          </cell>
        </row>
        <row r="398">
          <cell r="D398" t="str">
            <v>AQUISIÇÃO DO ATERRO (ITEM 3.6.14)</v>
          </cell>
          <cell r="F398">
            <v>544.59</v>
          </cell>
          <cell r="M398">
            <v>544.59</v>
          </cell>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334553.40999999997</v>
          </cell>
        </row>
        <row r="401">
          <cell r="D401" t="str">
            <v>TRANSPORTE DA CARGA</v>
          </cell>
          <cell r="F401">
            <v>334553.40999999997</v>
          </cell>
          <cell r="L401">
            <v>0.9</v>
          </cell>
          <cell r="M401">
            <v>371726.02</v>
          </cell>
        </row>
        <row r="402">
          <cell r="H402" t="str">
            <v>KM</v>
          </cell>
          <cell r="M402" t="str">
            <v>CARGA</v>
          </cell>
        </row>
        <row r="403">
          <cell r="D403" t="str">
            <v>CARGA DO MATERIAL GRANULAR</v>
          </cell>
          <cell r="F403">
            <v>237640.9</v>
          </cell>
          <cell r="H403">
            <v>136.18</v>
          </cell>
          <cell r="M403">
            <v>1745.05</v>
          </cell>
        </row>
        <row r="404">
          <cell r="D404" t="str">
            <v>AQUISIÇÃO DO ATERRO (ITEM 3.5.8)</v>
          </cell>
          <cell r="F404">
            <v>22346.15</v>
          </cell>
          <cell r="H404">
            <v>205.18</v>
          </cell>
          <cell r="M404">
            <v>108.91</v>
          </cell>
        </row>
        <row r="405">
          <cell r="D405" t="str">
            <v>AQUISIÇÃO DO ATERRO (ITEM 3.6.14)</v>
          </cell>
          <cell r="F405">
            <v>111738.97</v>
          </cell>
          <cell r="H405">
            <v>205.18</v>
          </cell>
          <cell r="M405">
            <v>544.59</v>
          </cell>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37172.6</v>
          </cell>
        </row>
        <row r="408">
          <cell r="D408" t="str">
            <v>TRANSPORTE DA CARGA</v>
          </cell>
          <cell r="F408">
            <v>37172.6</v>
          </cell>
          <cell r="L408">
            <v>0.1</v>
          </cell>
          <cell r="M408">
            <v>371726.02</v>
          </cell>
        </row>
        <row r="410">
          <cell r="A410" t="str">
            <v>3.6.7</v>
          </cell>
          <cell r="B410" t="str">
            <v>SINAPI DEZEMBRO 2025</v>
          </cell>
          <cell r="C410">
            <v>101169</v>
          </cell>
          <cell r="D410" t="str">
            <v>EXECUÇÃO DE PAVIMENTO EM PARALELEPÍPEDOS, REJUNTAMENTO COM ARGAMASSA TRAÇO 1:3 (CIMENTO E AREIA). AF_05/2020</v>
          </cell>
          <cell r="E410" t="str">
            <v>M2</v>
          </cell>
          <cell r="F410">
            <v>6314.09</v>
          </cell>
        </row>
        <row r="411">
          <cell r="D411" t="str">
            <v>PAVIMENTO EM PEDRA GRANÍTICA</v>
          </cell>
          <cell r="F411">
            <v>6314.09</v>
          </cell>
          <cell r="K411">
            <v>6314.09</v>
          </cell>
        </row>
        <row r="413">
          <cell r="A413" t="str">
            <v>3.6.8</v>
          </cell>
          <cell r="B413" t="str">
            <v>SINAPI DEZEMBRO 2025</v>
          </cell>
          <cell r="C413">
            <v>94281</v>
          </cell>
          <cell r="D413" t="str">
            <v>EXECUÇÃO DE SARJETA DE CONCRETO USINADO, MOLDADA IN LOCO EM TRECHO RETO, 30 CM BASE X 15 CM ALTURA. AF_01/2024</v>
          </cell>
          <cell r="E413" t="str">
            <v>M</v>
          </cell>
          <cell r="F413">
            <v>1894.23</v>
          </cell>
        </row>
        <row r="414">
          <cell r="D414" t="str">
            <v>SARJETA NOS DOIS LADOS DA VIA</v>
          </cell>
          <cell r="F414">
            <v>1894.23</v>
          </cell>
          <cell r="H414">
            <v>1052.3499999999999</v>
          </cell>
          <cell r="J414">
            <v>2</v>
          </cell>
          <cell r="L414">
            <v>0.9</v>
          </cell>
        </row>
        <row r="416">
          <cell r="A416" t="str">
            <v>3.6.9</v>
          </cell>
          <cell r="B416" t="str">
            <v>SINAPI DEZEMBRO 2025</v>
          </cell>
          <cell r="C416">
            <v>94282</v>
          </cell>
          <cell r="D416" t="str">
            <v>EXECUÇÃO DE SARJETA DE CONCRETO USINADO, MOLDADA IN LOCO EM TRECHO CURVO, 30 CM BASE X 15 CM ALTURA. AF_01/2024</v>
          </cell>
          <cell r="E416" t="str">
            <v>M</v>
          </cell>
          <cell r="F416">
            <v>210.47</v>
          </cell>
        </row>
        <row r="417">
          <cell r="D417" t="str">
            <v>SARJETA NOS DOIS LADOS DA VIA</v>
          </cell>
          <cell r="F417">
            <v>210.47</v>
          </cell>
          <cell r="H417">
            <v>1052.3499999999999</v>
          </cell>
          <cell r="J417">
            <v>2</v>
          </cell>
          <cell r="L417">
            <v>0.1</v>
          </cell>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2525.64</v>
          </cell>
        </row>
        <row r="420">
          <cell r="D420" t="str">
            <v>MEIO-FIO NOS DOIS LADOS DA VIA</v>
          </cell>
          <cell r="F420">
            <v>1894.23</v>
          </cell>
          <cell r="H420">
            <v>1052.3499999999999</v>
          </cell>
          <cell r="J420">
            <v>2</v>
          </cell>
          <cell r="L420">
            <v>0.9</v>
          </cell>
        </row>
        <row r="421">
          <cell r="D421" t="str">
            <v>CONTENÇÃO DO INTERTRAVADO DA GUIA DE PROTEÇÃO</v>
          </cell>
          <cell r="F421">
            <v>631.41</v>
          </cell>
          <cell r="H421">
            <v>1052.3499999999999</v>
          </cell>
          <cell r="J421">
            <v>2</v>
          </cell>
          <cell r="L421">
            <v>0.3</v>
          </cell>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210.47</v>
          </cell>
        </row>
        <row r="424">
          <cell r="D424" t="str">
            <v>MEIO-FIO NOS DOIS LADOS DA VIA</v>
          </cell>
          <cell r="F424">
            <v>210.47</v>
          </cell>
          <cell r="H424">
            <v>1052.3499999999999</v>
          </cell>
          <cell r="J424">
            <v>2</v>
          </cell>
          <cell r="L424">
            <v>0.1</v>
          </cell>
        </row>
        <row r="426">
          <cell r="A426" t="str">
            <v>3.6.12</v>
          </cell>
          <cell r="B426" t="str">
            <v>SINAPI DEZEMBRO 2025</v>
          </cell>
          <cell r="C426">
            <v>102498</v>
          </cell>
          <cell r="D426" t="str">
            <v>PINTURA DE MEIO-FIO COM TINTA BRANCA A BASE DE CAL (CAIAÇÃO). AF_05/2021</v>
          </cell>
          <cell r="E426" t="str">
            <v>M</v>
          </cell>
          <cell r="F426">
            <v>2104.6999999999998</v>
          </cell>
        </row>
        <row r="427">
          <cell r="D427" t="str">
            <v>MEIO FIO RETO + MEIO FIO CURVO</v>
          </cell>
          <cell r="F427">
            <v>2104.6999999999998</v>
          </cell>
          <cell r="H427">
            <v>2104.6999999999998</v>
          </cell>
        </row>
        <row r="429">
          <cell r="A429" t="str">
            <v>3.6.13</v>
          </cell>
          <cell r="B429" t="str">
            <v>SICRO OUTUBRO / 2025</v>
          </cell>
          <cell r="C429">
            <v>4915708</v>
          </cell>
          <cell r="D429" t="str">
            <v>LIMPEZA DE SARJETA E MEIO-FIO</v>
          </cell>
          <cell r="E429" t="str">
            <v>M</v>
          </cell>
          <cell r="F429">
            <v>4209.3999999999996</v>
          </cell>
        </row>
        <row r="430">
          <cell r="D430" t="str">
            <v>SARJETA</v>
          </cell>
          <cell r="F430">
            <v>2104.6999999999998</v>
          </cell>
          <cell r="H430">
            <v>2104.6999999999998</v>
          </cell>
        </row>
        <row r="431">
          <cell r="D431" t="str">
            <v>MEIO FIO</v>
          </cell>
          <cell r="F431">
            <v>2104.6999999999998</v>
          </cell>
          <cell r="H431">
            <v>2104.6999999999998</v>
          </cell>
        </row>
        <row r="433">
          <cell r="A433" t="str">
            <v>3.6.14</v>
          </cell>
          <cell r="B433" t="str">
            <v>COMPOSIÇÃO</v>
          </cell>
          <cell r="C433" t="str">
            <v>CPU 016</v>
          </cell>
          <cell r="D433" t="str">
            <v>AQUISIÇÃO DE MATERIAL DE JAZIDA PARA EXECUÇÃO DA SUB-BASE</v>
          </cell>
          <cell r="E433" t="str">
            <v>M3</v>
          </cell>
          <cell r="F433">
            <v>544.59</v>
          </cell>
        </row>
        <row r="434">
          <cell r="D434" t="str">
            <v>ATERRO (ITEM 3.6.2)</v>
          </cell>
          <cell r="F434">
            <v>544.59</v>
          </cell>
          <cell r="M434">
            <v>544.59</v>
          </cell>
        </row>
        <row r="436">
          <cell r="A436" t="str">
            <v>3.7</v>
          </cell>
          <cell r="B436" t="str">
            <v/>
          </cell>
          <cell r="C436" t="str">
            <v/>
          </cell>
          <cell r="D436" t="str">
            <v>PASSEIO/PROTEÇÃO DE GUIA</v>
          </cell>
          <cell r="E436" t="str">
            <v/>
          </cell>
        </row>
        <row r="437">
          <cell r="A437" t="str">
            <v>3.7.1</v>
          </cell>
          <cell r="B437" t="str">
            <v>SINAPI DEZEMBRO 2025</v>
          </cell>
          <cell r="C437">
            <v>94342</v>
          </cell>
          <cell r="D437" t="str">
            <v>ATERRO MANUAL DE VALAS COM AREIA PARA ATERRO. AF_08/2023</v>
          </cell>
          <cell r="E437" t="str">
            <v>M3</v>
          </cell>
          <cell r="F437">
            <v>703.69</v>
          </cell>
        </row>
        <row r="438">
          <cell r="D438" t="str">
            <v>ATERRO PARA A BASE DA PROTEÇÃO DE GUIA</v>
          </cell>
          <cell r="F438">
            <v>689.49</v>
          </cell>
          <cell r="G438">
            <v>1.2</v>
          </cell>
          <cell r="H438">
            <v>1052.3499999999999</v>
          </cell>
          <cell r="I438">
            <v>0.39</v>
          </cell>
          <cell r="J438">
            <v>2</v>
          </cell>
          <cell r="L438">
            <v>0.7</v>
          </cell>
        </row>
        <row r="439">
          <cell r="D439" t="str">
            <v>ATERRO PARA A CONTENÇÃO DO MEIO-FIO</v>
          </cell>
          <cell r="F439">
            <v>14.2</v>
          </cell>
          <cell r="G439">
            <v>0.3</v>
          </cell>
          <cell r="H439">
            <v>1052.3499999999999</v>
          </cell>
          <cell r="I439">
            <v>0.15</v>
          </cell>
          <cell r="J439">
            <v>2</v>
          </cell>
          <cell r="L439">
            <v>0.3</v>
          </cell>
        </row>
        <row r="441">
          <cell r="A441" t="str">
            <v>3.7.2</v>
          </cell>
          <cell r="B441" t="str">
            <v>COMPESA 2024.2</v>
          </cell>
          <cell r="C441" t="str">
            <v>02.05.14U</v>
          </cell>
          <cell r="D441" t="str">
            <v>COMPACTAÇÃO MECÂNICA LEVE EM CAMADAS DE 0,20 M DE ESPESSURA.</v>
          </cell>
          <cell r="E441" t="str">
            <v>M2</v>
          </cell>
          <cell r="F441">
            <v>1767.94</v>
          </cell>
        </row>
        <row r="442">
          <cell r="D442" t="str">
            <v>ATERRO PARA A BASE DA PROTEÇÃO DE GUIA</v>
          </cell>
          <cell r="F442">
            <v>1767.94</v>
          </cell>
          <cell r="G442">
            <v>1.2</v>
          </cell>
          <cell r="H442">
            <v>1052.3499999999999</v>
          </cell>
          <cell r="J442">
            <v>2</v>
          </cell>
          <cell r="L442">
            <v>0.7</v>
          </cell>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9.4700000000000006</v>
          </cell>
        </row>
        <row r="445">
          <cell r="D445" t="str">
            <v>LASTRO DO MEIO-FIO DE TRAVAMENTO</v>
          </cell>
          <cell r="F445">
            <v>9.4700000000000006</v>
          </cell>
          <cell r="G445">
            <v>0.3</v>
          </cell>
          <cell r="H445">
            <v>1052.3499999999999</v>
          </cell>
          <cell r="I445">
            <v>0.05</v>
          </cell>
          <cell r="J445">
            <v>2</v>
          </cell>
          <cell r="L445">
            <v>0.3</v>
          </cell>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66.290000000000006</v>
          </cell>
        </row>
        <row r="448">
          <cell r="D448" t="str">
            <v>TRAVAMENTO DO MEIO-FIO NO SOLO</v>
          </cell>
          <cell r="F448">
            <v>66.290000000000006</v>
          </cell>
          <cell r="G448">
            <v>0.3</v>
          </cell>
          <cell r="H448">
            <v>1052.3499999999999</v>
          </cell>
          <cell r="I448">
            <v>0.15</v>
          </cell>
          <cell r="J448">
            <v>2</v>
          </cell>
          <cell r="L448">
            <v>0.7</v>
          </cell>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82.86</v>
          </cell>
          <cell r="J450" t="str">
            <v>EMPOLAMENTO</v>
          </cell>
        </row>
        <row r="451">
          <cell r="D451" t="str">
            <v>MATERIAL ESCAVADO</v>
          </cell>
          <cell r="F451">
            <v>82.86</v>
          </cell>
          <cell r="J451">
            <v>1.25</v>
          </cell>
          <cell r="M451">
            <v>66.290000000000006</v>
          </cell>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1242.9000000000001</v>
          </cell>
          <cell r="H453" t="str">
            <v>KM</v>
          </cell>
          <cell r="M453" t="str">
            <v>CARGA</v>
          </cell>
        </row>
        <row r="454">
          <cell r="D454" t="str">
            <v>TRANSPORTE DA CARGA</v>
          </cell>
          <cell r="F454">
            <v>1242.9000000000001</v>
          </cell>
          <cell r="H454">
            <v>15</v>
          </cell>
          <cell r="M454">
            <v>82.86</v>
          </cell>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1767.94</v>
          </cell>
        </row>
        <row r="457">
          <cell r="D457" t="str">
            <v>PROTEÇÃO DE GUIA</v>
          </cell>
          <cell r="F457">
            <v>1767.94</v>
          </cell>
          <cell r="G457">
            <v>1.2</v>
          </cell>
          <cell r="H457">
            <v>1052.3499999999999</v>
          </cell>
          <cell r="J457">
            <v>2</v>
          </cell>
          <cell r="L457">
            <v>0.7</v>
          </cell>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272.76</v>
          </cell>
        </row>
        <row r="460">
          <cell r="D460" t="str">
            <v>RAMPA DE ACESSIBILIDADE</v>
          </cell>
          <cell r="F460">
            <v>272.76</v>
          </cell>
          <cell r="G460">
            <v>1.2</v>
          </cell>
          <cell r="H460">
            <v>7.2</v>
          </cell>
          <cell r="J460">
            <v>1.0523499999999999</v>
          </cell>
          <cell r="L460">
            <v>30</v>
          </cell>
        </row>
        <row r="462">
          <cell r="A462" t="str">
            <v>3.8</v>
          </cell>
          <cell r="B462" t="str">
            <v/>
          </cell>
          <cell r="C462" t="str">
            <v/>
          </cell>
          <cell r="D462" t="str">
            <v>DRENAGEM</v>
          </cell>
          <cell r="E462" t="str">
            <v/>
          </cell>
        </row>
        <row r="463">
          <cell r="A463" t="str">
            <v>3.8.1</v>
          </cell>
          <cell r="B463" t="str">
            <v>SINAPI-I DEZEMBRO 2025</v>
          </cell>
          <cell r="C463">
            <v>7761</v>
          </cell>
          <cell r="D463" t="str">
            <v>TUBO DE CONCRETO ARMADO PARA AGUAS PLUVIAIS, CLASSE PA-2, COM ENCAIXE PONTA E BOLSA, DIAMETRO NOMINAL DE 400 MM</v>
          </cell>
          <cell r="E463" t="str">
            <v>M</v>
          </cell>
          <cell r="F463">
            <v>52.61</v>
          </cell>
        </row>
        <row r="464">
          <cell r="D464" t="str">
            <v>TUBO DN 400MM</v>
          </cell>
          <cell r="F464">
            <v>52.61</v>
          </cell>
          <cell r="H464">
            <v>1052.3499999999999</v>
          </cell>
          <cell r="L464">
            <v>0.05</v>
          </cell>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52.61</v>
          </cell>
        </row>
        <row r="467">
          <cell r="D467" t="str">
            <v>ASSENTAMENTO DO TUBO DN 400MM</v>
          </cell>
          <cell r="F467">
            <v>52.61</v>
          </cell>
          <cell r="H467">
            <v>52.61</v>
          </cell>
        </row>
        <row r="469">
          <cell r="A469" t="str">
            <v>3.8.3</v>
          </cell>
          <cell r="B469" t="str">
            <v>SINAPI-I DEZEMBRO 2025</v>
          </cell>
          <cell r="C469">
            <v>7762</v>
          </cell>
          <cell r="D469" t="str">
            <v>TUBO DE CONCRETO ARMADO PARA AGUAS PLUVIAIS, CLASSE PA-2, COM ENCAIXE PONTA E BOLSA, DIAMETRO NOMINAL DE 600 MM</v>
          </cell>
          <cell r="E469" t="str">
            <v>M</v>
          </cell>
          <cell r="F469">
            <v>52.61</v>
          </cell>
        </row>
        <row r="470">
          <cell r="D470" t="str">
            <v>TUBO DN 600MM</v>
          </cell>
          <cell r="F470">
            <v>52.61</v>
          </cell>
          <cell r="H470">
            <v>1052.3499999999999</v>
          </cell>
          <cell r="L470">
            <v>0.05</v>
          </cell>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52.61</v>
          </cell>
        </row>
        <row r="473">
          <cell r="D473" t="str">
            <v>ASSENTAMENTO DO TUBO DN 600MM</v>
          </cell>
          <cell r="F473">
            <v>52.61</v>
          </cell>
          <cell r="H473">
            <v>52.61</v>
          </cell>
        </row>
        <row r="475">
          <cell r="A475" t="str">
            <v>3.8.5</v>
          </cell>
          <cell r="B475" t="str">
            <v>SINAPI-I DEZEMBRO 2025</v>
          </cell>
          <cell r="C475">
            <v>12572</v>
          </cell>
          <cell r="D475" t="str">
            <v>TUBO DE CONCRETO ARMADO PARA AGUAS PLUVIAIS, CLASSE PA-3, COM ENCAIXE PONTA E BOLSA, DIAMETRO NOMINAL DE 1000 MM</v>
          </cell>
          <cell r="E475" t="str">
            <v>M</v>
          </cell>
          <cell r="F475">
            <v>52.61</v>
          </cell>
        </row>
        <row r="476">
          <cell r="D476" t="str">
            <v>TUBO DN 1000MM</v>
          </cell>
          <cell r="F476">
            <v>52.61</v>
          </cell>
          <cell r="H476">
            <v>1052.3499999999999</v>
          </cell>
          <cell r="L476">
            <v>0.05</v>
          </cell>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52.61</v>
          </cell>
        </row>
        <row r="479">
          <cell r="D479" t="str">
            <v>ASSENTAMENTO DO TUBO DN 1000MM</v>
          </cell>
          <cell r="F479">
            <v>52.61</v>
          </cell>
          <cell r="H479">
            <v>52.61</v>
          </cell>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142.03</v>
          </cell>
        </row>
        <row r="482">
          <cell r="D482" t="str">
            <v>TUBO DN 400MM</v>
          </cell>
          <cell r="F482">
            <v>22.09</v>
          </cell>
          <cell r="G482">
            <v>0.6</v>
          </cell>
          <cell r="H482">
            <v>52.61</v>
          </cell>
          <cell r="I482">
            <v>0.7</v>
          </cell>
        </row>
        <row r="483">
          <cell r="D483" t="str">
            <v>TUBO DN 600MM</v>
          </cell>
          <cell r="F483">
            <v>37.869999999999997</v>
          </cell>
          <cell r="G483">
            <v>0.8</v>
          </cell>
          <cell r="H483">
            <v>52.61</v>
          </cell>
          <cell r="I483">
            <v>0.9</v>
          </cell>
        </row>
        <row r="484">
          <cell r="D484" t="str">
            <v>TUBO DN 1000MM</v>
          </cell>
          <cell r="F484">
            <v>82.07</v>
          </cell>
          <cell r="G484">
            <v>1.2</v>
          </cell>
          <cell r="H484">
            <v>52.61</v>
          </cell>
          <cell r="I484">
            <v>1.3</v>
          </cell>
        </row>
        <row r="486">
          <cell r="A486" t="str">
            <v>3.8.8</v>
          </cell>
          <cell r="B486" t="str">
            <v>SINAPI DEZEMBRO 2025</v>
          </cell>
          <cell r="C486">
            <v>94342</v>
          </cell>
          <cell r="D486" t="str">
            <v>ATERRO MANUAL DE VALAS COM AREIA PARA ATERRO. AF_08/2023</v>
          </cell>
          <cell r="E486" t="str">
            <v>M3</v>
          </cell>
          <cell r="F486">
            <v>78.91</v>
          </cell>
        </row>
        <row r="487">
          <cell r="D487" t="str">
            <v>ESCAVADO</v>
          </cell>
          <cell r="F487">
            <v>142.03</v>
          </cell>
          <cell r="K487" t="str">
            <v>ÁREA DO TUBO</v>
          </cell>
        </row>
        <row r="488">
          <cell r="D488" t="str">
            <v>DESCONTO DO TUBO DN 400MM</v>
          </cell>
          <cell r="F488">
            <v>-6.83</v>
          </cell>
          <cell r="H488">
            <v>52.61</v>
          </cell>
          <cell r="K488">
            <v>0.13</v>
          </cell>
        </row>
        <row r="489">
          <cell r="D489" t="str">
            <v>DESCONTO DO TUBO DN 600MM</v>
          </cell>
          <cell r="F489">
            <v>-14.73</v>
          </cell>
          <cell r="H489">
            <v>52.61</v>
          </cell>
          <cell r="K489">
            <v>0.28000000000000003</v>
          </cell>
        </row>
        <row r="490">
          <cell r="D490" t="str">
            <v>DESCONTO DO TUBO DN 1000MM</v>
          </cell>
          <cell r="F490">
            <v>-41.56</v>
          </cell>
          <cell r="H490">
            <v>52.61</v>
          </cell>
          <cell r="K490">
            <v>0.79</v>
          </cell>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177.53</v>
          </cell>
          <cell r="J492" t="str">
            <v>EMPOLAMENTO</v>
          </cell>
        </row>
        <row r="493">
          <cell r="D493" t="str">
            <v>MATERIAL ESCAVADO</v>
          </cell>
          <cell r="F493">
            <v>177.53</v>
          </cell>
          <cell r="J493">
            <v>1.25</v>
          </cell>
          <cell r="M493">
            <v>142.03</v>
          </cell>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2662.95</v>
          </cell>
          <cell r="H495" t="str">
            <v>KM</v>
          </cell>
          <cell r="M495" t="str">
            <v>CARGA</v>
          </cell>
        </row>
        <row r="496">
          <cell r="D496" t="str">
            <v>TRANSPORTE DA CARGA</v>
          </cell>
          <cell r="F496">
            <v>2662.95</v>
          </cell>
          <cell r="H496">
            <v>15</v>
          </cell>
          <cell r="M496">
            <v>177.53</v>
          </cell>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11</v>
          </cell>
        </row>
        <row r="499">
          <cell r="D499" t="str">
            <v>CAIXA PARA A BOCA 1,3 X 1 X 1,2 M</v>
          </cell>
          <cell r="F499">
            <v>11</v>
          </cell>
          <cell r="H499">
            <v>1052.3499999999999</v>
          </cell>
          <cell r="L499">
            <v>0.01</v>
          </cell>
        </row>
        <row r="501">
          <cell r="A501" t="str">
            <v>3.8.12</v>
          </cell>
          <cell r="B501" t="str">
            <v>SICRO OUTUBRO / 2025</v>
          </cell>
          <cell r="C501">
            <v>804121</v>
          </cell>
          <cell r="D501" t="str">
            <v>BOCA DE BSTC D = 1,00 M - ESCONSIDADE 0° - AREIA E BRITA COMERCIAIS - ALAS RETAS</v>
          </cell>
          <cell r="E501" t="str">
            <v>UN</v>
          </cell>
          <cell r="F501">
            <v>11</v>
          </cell>
        </row>
        <row r="502">
          <cell r="D502" t="str">
            <v>BOCA DE BSTC D = 1,00 M</v>
          </cell>
          <cell r="F502">
            <v>11</v>
          </cell>
          <cell r="H502">
            <v>1052.3499999999999</v>
          </cell>
          <cell r="L502">
            <v>0.01</v>
          </cell>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52.61</v>
          </cell>
        </row>
        <row r="505">
          <cell r="D505" t="str">
            <v>CANALETA</v>
          </cell>
          <cell r="F505">
            <v>52.61</v>
          </cell>
          <cell r="H505">
            <v>1052.3499999999999</v>
          </cell>
          <cell r="L505">
            <v>0.05</v>
          </cell>
        </row>
        <row r="507">
          <cell r="A507" t="str">
            <v>3.8.14</v>
          </cell>
          <cell r="B507" t="str">
            <v>SINAPI DEZEMBRO 2025</v>
          </cell>
          <cell r="C507">
            <v>89512</v>
          </cell>
          <cell r="D507" t="str">
            <v>TUBO PVC, SÉRIE R, ÁGUA PLUVIAL, DN 100 MM, FORNECIDO E INSTALADO EM RAMAL DE ENCAMINHAMENTO. AF_06/2022</v>
          </cell>
          <cell r="E507" t="str">
            <v>M</v>
          </cell>
          <cell r="F507">
            <v>105.23</v>
          </cell>
        </row>
        <row r="508">
          <cell r="D508" t="str">
            <v>RECUPERAÇÃO DE TUBULAÇÃO DANIFICADA</v>
          </cell>
          <cell r="F508">
            <v>105.23</v>
          </cell>
          <cell r="H508">
            <v>1052.3499999999999</v>
          </cell>
          <cell r="J508">
            <v>2</v>
          </cell>
          <cell r="L508">
            <v>0.05</v>
          </cell>
        </row>
        <row r="510">
          <cell r="A510" t="str">
            <v>3.8.15</v>
          </cell>
          <cell r="B510" t="str">
            <v>SINAPI DEZEMBRO 2025</v>
          </cell>
          <cell r="C510">
            <v>104166</v>
          </cell>
          <cell r="D510" t="str">
            <v>TUBO PVC, SÉRIE R, ÁGUA PLUVIAL, DN 150 MM, FORNECIDO E INSTALADO EM RAMAL DE ENCAMINHAMENTO. AF_06/2022</v>
          </cell>
          <cell r="E510" t="str">
            <v>M</v>
          </cell>
          <cell r="F510">
            <v>63.14</v>
          </cell>
        </row>
        <row r="511">
          <cell r="D511" t="str">
            <v>RECUPERAÇÃO DE TUBULAÇÃO DANIFICADA</v>
          </cell>
          <cell r="F511">
            <v>63.14</v>
          </cell>
          <cell r="H511">
            <v>1052.3499999999999</v>
          </cell>
          <cell r="J511">
            <v>2</v>
          </cell>
          <cell r="L511">
            <v>0.03</v>
          </cell>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28</v>
          </cell>
        </row>
        <row r="514">
          <cell r="D514" t="str">
            <v>CAIXA DE PASSAGEM</v>
          </cell>
          <cell r="F514">
            <v>28</v>
          </cell>
          <cell r="J514">
            <v>28</v>
          </cell>
        </row>
        <row r="516">
          <cell r="A516" t="str">
            <v>3.9</v>
          </cell>
          <cell r="B516" t="str">
            <v/>
          </cell>
          <cell r="C516" t="str">
            <v/>
          </cell>
          <cell r="D516" t="str">
            <v>SINALIZAÇÃO VIÁRIA VERTICAL</v>
          </cell>
          <cell r="E516" t="str">
            <v/>
          </cell>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15</v>
          </cell>
        </row>
        <row r="518">
          <cell r="D518" t="str">
            <v>PLACA R1</v>
          </cell>
          <cell r="F518">
            <v>15</v>
          </cell>
          <cell r="J518">
            <v>15</v>
          </cell>
          <cell r="L518">
            <v>1</v>
          </cell>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15</v>
          </cell>
        </row>
        <row r="521">
          <cell r="D521" t="str">
            <v>PLACA R1</v>
          </cell>
          <cell r="F521">
            <v>15</v>
          </cell>
          <cell r="J521">
            <v>15</v>
          </cell>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6</v>
          </cell>
        </row>
        <row r="524">
          <cell r="D524" t="str">
            <v>PLACA DE ADVERTÊNCIA</v>
          </cell>
          <cell r="F524">
            <v>6</v>
          </cell>
          <cell r="J524">
            <v>6</v>
          </cell>
          <cell r="L524">
            <v>1</v>
          </cell>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21</v>
          </cell>
        </row>
        <row r="527">
          <cell r="D527" t="str">
            <v>PLACA DE ADVERTÊNCIA</v>
          </cell>
          <cell r="F527">
            <v>6</v>
          </cell>
          <cell r="J527">
            <v>6</v>
          </cell>
        </row>
        <row r="528">
          <cell r="D528" t="str">
            <v>PLACA DE REGULAMENTAÇÃO</v>
          </cell>
          <cell r="F528">
            <v>15</v>
          </cell>
          <cell r="J528">
            <v>15</v>
          </cell>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15</v>
          </cell>
        </row>
        <row r="531">
          <cell r="D531" t="str">
            <v>PLACA DE REGULAMENTAÇÃO</v>
          </cell>
          <cell r="F531">
            <v>15</v>
          </cell>
          <cell r="J531">
            <v>15</v>
          </cell>
          <cell r="L531">
            <v>1</v>
          </cell>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2</v>
          </cell>
        </row>
        <row r="534">
          <cell r="D534" t="str">
            <v>PLACA R2</v>
          </cell>
          <cell r="F534">
            <v>2</v>
          </cell>
          <cell r="J534">
            <v>2</v>
          </cell>
          <cell r="L534">
            <v>1</v>
          </cell>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2</v>
          </cell>
        </row>
        <row r="537">
          <cell r="D537" t="str">
            <v>PLACA R2</v>
          </cell>
          <cell r="F537">
            <v>2</v>
          </cell>
          <cell r="J537">
            <v>2</v>
          </cell>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5</v>
          </cell>
        </row>
        <row r="540">
          <cell r="D540" t="str">
            <v>PLACA DE IDENTIFICAÇÃO DE RUA</v>
          </cell>
          <cell r="F540">
            <v>5</v>
          </cell>
          <cell r="J540">
            <v>14.03</v>
          </cell>
          <cell r="L540">
            <v>0.4</v>
          </cell>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8</v>
          </cell>
        </row>
        <row r="543">
          <cell r="D543" t="str">
            <v>PLACA DE IDENTIFICAÇÃO DE RUA</v>
          </cell>
          <cell r="F543">
            <v>8</v>
          </cell>
          <cell r="J543">
            <v>14.03</v>
          </cell>
          <cell r="L543">
            <v>0.6</v>
          </cell>
        </row>
        <row r="545">
          <cell r="A545" t="str">
            <v>3.10</v>
          </cell>
          <cell r="B545" t="str">
            <v/>
          </cell>
          <cell r="C545" t="str">
            <v/>
          </cell>
          <cell r="D545" t="str">
            <v>SERVIÇOS COMPLEMENTARES E SINALIZAÇÃO DE OBRA</v>
          </cell>
          <cell r="E545" t="str">
            <v/>
          </cell>
        </row>
        <row r="546">
          <cell r="A546" t="str">
            <v>3.10.1</v>
          </cell>
          <cell r="B546" t="str">
            <v>SINAPI-I DEZEMBRO 2025</v>
          </cell>
          <cell r="C546">
            <v>10848</v>
          </cell>
          <cell r="D546" t="str">
            <v>PLACA DE INAUGURACAO METALICA, *40* CM X *60* CM</v>
          </cell>
          <cell r="E546" t="str">
            <v>UN</v>
          </cell>
          <cell r="F546">
            <v>17</v>
          </cell>
        </row>
        <row r="547">
          <cell r="D547" t="str">
            <v>PLACA DE INAUGURAÇÃO</v>
          </cell>
          <cell r="F547">
            <v>17</v>
          </cell>
          <cell r="J547">
            <v>17</v>
          </cell>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H549" t="str">
            <v>MESES</v>
          </cell>
          <cell r="I549" t="str">
            <v>DIA</v>
          </cell>
          <cell r="J549" t="str">
            <v>QTDE</v>
          </cell>
          <cell r="L549" t="str">
            <v>INCIDÊNCIA</v>
          </cell>
        </row>
        <row r="550">
          <cell r="D550" t="str">
            <v>SINALIZAÇÃO DE OBRA</v>
          </cell>
          <cell r="F550">
            <v>968</v>
          </cell>
          <cell r="H550">
            <v>11</v>
          </cell>
          <cell r="I550">
            <v>22</v>
          </cell>
          <cell r="J550">
            <v>8</v>
          </cell>
          <cell r="L550">
            <v>0.5</v>
          </cell>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H552" t="str">
            <v>MESES</v>
          </cell>
          <cell r="I552" t="str">
            <v>DIA</v>
          </cell>
          <cell r="J552" t="str">
            <v>QTDE</v>
          </cell>
          <cell r="L552" t="str">
            <v>INCIDÊNCIA</v>
          </cell>
        </row>
        <row r="553">
          <cell r="D553" t="str">
            <v>SINALIZAÇÃO DE OBRA</v>
          </cell>
          <cell r="F553">
            <v>968</v>
          </cell>
          <cell r="H553">
            <v>11</v>
          </cell>
          <cell r="I553">
            <v>22</v>
          </cell>
          <cell r="J553">
            <v>8</v>
          </cell>
          <cell r="L553">
            <v>0.5</v>
          </cell>
        </row>
        <row r="555">
          <cell r="A555" t="str">
            <v>3.10.4</v>
          </cell>
          <cell r="B555" t="str">
            <v>SINAPI DEZEMBRO 2025</v>
          </cell>
          <cell r="C555">
            <v>104790</v>
          </cell>
          <cell r="D555" t="str">
            <v>DEMOLIÇÃO DE PISO DE CONCRETO SIMPLES, DE FORMA MECANIZADA COM MARTELETE, SEM REAPROVEITAMENTO. AF_09/2023</v>
          </cell>
          <cell r="E555" t="str">
            <v>M3</v>
          </cell>
          <cell r="F555">
            <v>0.88</v>
          </cell>
        </row>
        <row r="556">
          <cell r="D556" t="str">
            <v>DEMOLIÇÃO</v>
          </cell>
          <cell r="F556">
            <v>0.88</v>
          </cell>
          <cell r="M556">
            <v>0.88</v>
          </cell>
        </row>
        <row r="558">
          <cell r="A558" t="str">
            <v>3.10.5</v>
          </cell>
          <cell r="B558" t="str">
            <v>SICRO OUTUBRO / 2025</v>
          </cell>
          <cell r="C558">
            <v>5219544</v>
          </cell>
          <cell r="D558" t="str">
            <v>CAVALETE EM PERFIL METÁLICO PARA PLACA DE SINALIZAÇÃO - 1,00 M X 1,00 M - CONFECÇÃO</v>
          </cell>
          <cell r="E558" t="str">
            <v>UN</v>
          </cell>
          <cell r="F558">
            <v>16</v>
          </cell>
          <cell r="I558" t="str">
            <v>QTDE DE VIAS</v>
          </cell>
          <cell r="J558" t="str">
            <v>QTDE</v>
          </cell>
        </row>
        <row r="559">
          <cell r="D559" t="str">
            <v>SINALIZAÇÃO DE OBRA</v>
          </cell>
          <cell r="F559">
            <v>16</v>
          </cell>
          <cell r="I559">
            <v>4</v>
          </cell>
          <cell r="J559">
            <v>4</v>
          </cell>
        </row>
        <row r="561">
          <cell r="A561" t="str">
            <v>3.10.6</v>
          </cell>
          <cell r="B561" t="str">
            <v>SICRO OUTUBRO / 2025</v>
          </cell>
          <cell r="C561">
            <v>5213417</v>
          </cell>
          <cell r="D561" t="str">
            <v>PLACA EM AÇO Nº 16 GALVANIZADO COM PELÍCULA RETRORREFLETIVA TIPO I + III - CONFECÇÃO</v>
          </cell>
          <cell r="E561" t="str">
            <v>M²</v>
          </cell>
          <cell r="F561">
            <v>12.8</v>
          </cell>
          <cell r="H561" t="str">
            <v>COMPR.</v>
          </cell>
          <cell r="I561" t="str">
            <v>ALTURA</v>
          </cell>
          <cell r="J561" t="str">
            <v>CAVALETE</v>
          </cell>
        </row>
        <row r="562">
          <cell r="D562" t="str">
            <v>SINALIZAÇÃO DE OBRA</v>
          </cell>
          <cell r="F562">
            <v>12.8</v>
          </cell>
          <cell r="H562">
            <v>1</v>
          </cell>
          <cell r="I562">
            <v>0.8</v>
          </cell>
          <cell r="J562">
            <v>16</v>
          </cell>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1.78</v>
          </cell>
        </row>
        <row r="565">
          <cell r="D565" t="str">
            <v>ESCAVAÇÃO DE MATERIAL (3ª CATEGORIA)</v>
          </cell>
          <cell r="F565">
            <v>1.78</v>
          </cell>
          <cell r="M565">
            <v>1.78</v>
          </cell>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24</v>
          </cell>
          <cell r="I567" t="str">
            <v>QTDE DE VIAS</v>
          </cell>
          <cell r="J567" t="str">
            <v>QTDE</v>
          </cell>
        </row>
        <row r="568">
          <cell r="D568" t="str">
            <v>LIXEIRA</v>
          </cell>
          <cell r="F568">
            <v>24</v>
          </cell>
          <cell r="I568">
            <v>4</v>
          </cell>
          <cell r="J568">
            <v>6</v>
          </cell>
        </row>
        <row r="570">
          <cell r="A570" t="str">
            <v>3.10.9</v>
          </cell>
          <cell r="B570" t="str">
            <v>SICRO OUTUBRO / 2025</v>
          </cell>
          <cell r="C570">
            <v>5213850</v>
          </cell>
          <cell r="D570" t="str">
            <v>OPERAÇÃO DE SINALIZAÇÃO POR BANDEIROLA DE TECIDO OU COM PLACA METÁLICA</v>
          </cell>
          <cell r="E570" t="str">
            <v>H</v>
          </cell>
          <cell r="F570">
            <v>1408</v>
          </cell>
        </row>
        <row r="571">
          <cell r="D571" t="str">
            <v>SINALIZAÇÃO DE OBRA</v>
          </cell>
          <cell r="F571">
            <v>1408</v>
          </cell>
          <cell r="J571">
            <v>1408</v>
          </cell>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I573" t="str">
            <v>DIA</v>
          </cell>
          <cell r="J573" t="str">
            <v>QTDE</v>
          </cell>
        </row>
        <row r="574">
          <cell r="D574" t="str">
            <v>SINALIZAÇÃO DE OBRA</v>
          </cell>
          <cell r="F574">
            <v>660</v>
          </cell>
          <cell r="I574">
            <v>22</v>
          </cell>
          <cell r="J574">
            <v>30</v>
          </cell>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H576" t="str">
            <v>MESES</v>
          </cell>
          <cell r="I576" t="str">
            <v>DIA</v>
          </cell>
          <cell r="J576" t="str">
            <v>QTDE</v>
          </cell>
          <cell r="L576" t="str">
            <v>INCIDÊNCIA</v>
          </cell>
        </row>
        <row r="577">
          <cell r="D577" t="str">
            <v>SINALIZAÇÃO DE OBRA</v>
          </cell>
          <cell r="F577">
            <v>145</v>
          </cell>
          <cell r="H577">
            <v>11</v>
          </cell>
          <cell r="I577">
            <v>22</v>
          </cell>
          <cell r="J577">
            <v>2</v>
          </cell>
          <cell r="L577">
            <v>0.3</v>
          </cell>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H579" t="str">
            <v>MESES</v>
          </cell>
          <cell r="I579" t="str">
            <v>DIA</v>
          </cell>
          <cell r="J579" t="str">
            <v>QTDE</v>
          </cell>
          <cell r="L579" t="str">
            <v>INCIDÊNCIA</v>
          </cell>
        </row>
        <row r="580">
          <cell r="D580" t="str">
            <v>SINALIZAÇÃO DE OBRA</v>
          </cell>
          <cell r="F580">
            <v>363</v>
          </cell>
          <cell r="H580">
            <v>11</v>
          </cell>
          <cell r="I580">
            <v>22</v>
          </cell>
          <cell r="J580">
            <v>5</v>
          </cell>
          <cell r="L580">
            <v>0.3</v>
          </cell>
        </row>
        <row r="582">
          <cell r="A582" t="str">
            <v>4.</v>
          </cell>
          <cell r="B582" t="str">
            <v/>
          </cell>
          <cell r="C582" t="str">
            <v/>
          </cell>
          <cell r="D582" t="str">
            <v>EXECUÇÃO DE SERVIÇOS DE ENGENHARIA PARA PAVIMENTAÇÃO DE VIA EM BLOCO DE CONCRETO INTERTRAVADO</v>
          </cell>
          <cell r="E582" t="str">
            <v/>
          </cell>
        </row>
        <row r="583">
          <cell r="A583" t="str">
            <v>4.1</v>
          </cell>
          <cell r="B583" t="str">
            <v/>
          </cell>
          <cell r="C583" t="str">
            <v/>
          </cell>
          <cell r="D583" t="str">
            <v>ADMINISTRAÇÃO LOCAL</v>
          </cell>
          <cell r="E583" t="str">
            <v/>
          </cell>
        </row>
        <row r="584">
          <cell r="A584" t="str">
            <v>4.1.1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4.2</v>
          </cell>
          <cell r="B587" t="str">
            <v/>
          </cell>
          <cell r="C587" t="str">
            <v/>
          </cell>
          <cell r="D587" t="str">
            <v>SERVIÇOS PRELIMINARES</v>
          </cell>
          <cell r="E587" t="str">
            <v/>
          </cell>
        </row>
        <row r="588">
          <cell r="A588" t="str">
            <v>4.2.1</v>
          </cell>
          <cell r="B588" t="str">
            <v>SINAPI DEZEMBRO 2025</v>
          </cell>
          <cell r="C588">
            <v>103689</v>
          </cell>
          <cell r="D588" t="str">
            <v>FORNECIMENTO E INSTALAÇÃO DE PLACA DE OBRA COM CHAPA GALVANIZADA E ESTRUTURA DE MADEIRA. AF_03/2022_PS</v>
          </cell>
          <cell r="E588" t="str">
            <v>M2</v>
          </cell>
          <cell r="F588">
            <v>358.02</v>
          </cell>
        </row>
        <row r="589">
          <cell r="D589" t="str">
            <v>MODELO 01</v>
          </cell>
          <cell r="F589">
            <v>110.16</v>
          </cell>
          <cell r="H589">
            <v>3.6</v>
          </cell>
          <cell r="I589">
            <v>1.8</v>
          </cell>
          <cell r="J589">
            <v>17</v>
          </cell>
        </row>
        <row r="590">
          <cell r="D590" t="str">
            <v>MODELO 02</v>
          </cell>
          <cell r="F590">
            <v>247.86</v>
          </cell>
          <cell r="H590">
            <v>5.4</v>
          </cell>
          <cell r="I590">
            <v>2.7</v>
          </cell>
          <cell r="J590">
            <v>17</v>
          </cell>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4.2.3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4.2.4</v>
          </cell>
          <cell r="B598" t="str">
            <v>COMPESA 2024.2</v>
          </cell>
          <cell r="C598" t="str">
            <v>31.01.05U</v>
          </cell>
          <cell r="D598" t="str">
            <v>CONSERTO DE RAMAIS PREDIAIS DE ÁGUA DANIFICADOS DURANTE EXECUÇÃO DAS OBRAS.</v>
          </cell>
          <cell r="E598" t="str">
            <v>UN</v>
          </cell>
          <cell r="F598">
            <v>10</v>
          </cell>
        </row>
        <row r="599">
          <cell r="D599" t="str">
            <v>ESTIMATIVA DE CONSERTO</v>
          </cell>
          <cell r="F599">
            <v>10</v>
          </cell>
          <cell r="H599">
            <v>1065.8699999999999</v>
          </cell>
          <cell r="L599">
            <v>0.01</v>
          </cell>
        </row>
        <row r="601">
          <cell r="A601" t="str">
            <v>4.2.5</v>
          </cell>
          <cell r="B601" t="str">
            <v>COMPESA 2024.2</v>
          </cell>
          <cell r="C601" t="str">
            <v>31.08.09U</v>
          </cell>
          <cell r="D601" t="str">
            <v>CONSERTO DE RAMAIS PREDIAIS DE ESGOTO DANIFICADOS DURANTE EXECUÇÃO DAS OBRAS.</v>
          </cell>
          <cell r="E601" t="str">
            <v>UN</v>
          </cell>
          <cell r="F601">
            <v>10</v>
          </cell>
        </row>
        <row r="602">
          <cell r="D602" t="str">
            <v>ESTIMATIVA DE CONSERTO</v>
          </cell>
          <cell r="F602">
            <v>10</v>
          </cell>
          <cell r="H602">
            <v>1065.8699999999999</v>
          </cell>
          <cell r="L602">
            <v>0.01</v>
          </cell>
        </row>
        <row r="604">
          <cell r="A604" t="str">
            <v>4.3</v>
          </cell>
          <cell r="B604" t="str">
            <v/>
          </cell>
          <cell r="C604" t="str">
            <v/>
          </cell>
          <cell r="D604" t="str">
            <v>MOBILIZAÇÃO</v>
          </cell>
          <cell r="E604" t="str">
            <v/>
          </cell>
        </row>
        <row r="605">
          <cell r="A605" t="str">
            <v>4.3.1</v>
          </cell>
          <cell r="B605" t="str">
            <v>COMPOSIÇÃO</v>
          </cell>
          <cell r="C605" t="str">
            <v>CPU 004</v>
          </cell>
          <cell r="D605" t="str">
            <v>MOBILIZAÇÃO DE MAQUINAS E EQUIPAMENTOS - PAVIMENTAÇÃO EM PARALELEPÍPEDO E/OU INTERTRAVADO</v>
          </cell>
          <cell r="E605" t="str">
            <v>UN</v>
          </cell>
          <cell r="F605">
            <v>16</v>
          </cell>
        </row>
        <row r="606">
          <cell r="D606" t="str">
            <v>MOBILIZAÇÃO</v>
          </cell>
          <cell r="F606">
            <v>16</v>
          </cell>
          <cell r="J606">
            <v>16</v>
          </cell>
        </row>
        <row r="608">
          <cell r="A608" t="str">
            <v>4.4</v>
          </cell>
          <cell r="B608" t="str">
            <v/>
          </cell>
          <cell r="C608" t="str">
            <v/>
          </cell>
          <cell r="D608" t="str">
            <v>DESMOBILIZAÇÃO</v>
          </cell>
          <cell r="E608" t="str">
            <v/>
          </cell>
        </row>
        <row r="609">
          <cell r="A609" t="str">
            <v>4.4.1</v>
          </cell>
          <cell r="B609" t="str">
            <v>COMPOSIÇÃO</v>
          </cell>
          <cell r="C609" t="str">
            <v>CPU 005</v>
          </cell>
          <cell r="D609" t="str">
            <v>DESMOBILIZAÇÃO DE MAQUINAS E EQUIPAMENTOS - PAVIMENTAÇÃO EM PARALELEPÍPEDO E/OU INTERTRAVADO</v>
          </cell>
          <cell r="E609" t="str">
            <v>UN</v>
          </cell>
          <cell r="F609">
            <v>16</v>
          </cell>
        </row>
        <row r="610">
          <cell r="D610" t="str">
            <v>DESMOBILIZAÇÃO</v>
          </cell>
          <cell r="F610">
            <v>16</v>
          </cell>
          <cell r="J610">
            <v>16</v>
          </cell>
        </row>
        <row r="612">
          <cell r="A612" t="str">
            <v>4.5</v>
          </cell>
          <cell r="B612" t="str">
            <v/>
          </cell>
          <cell r="C612" t="str">
            <v/>
          </cell>
          <cell r="D612" t="str">
            <v>MOVIMENTAÇÃO DE TERRA</v>
          </cell>
          <cell r="E612" t="str">
            <v/>
          </cell>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1582.81</v>
          </cell>
          <cell r="G613" t="str">
            <v>SEÇÃO</v>
          </cell>
          <cell r="H613" t="str">
            <v>COMPR.</v>
          </cell>
          <cell r="I613" t="str">
            <v>ESPESSURA</v>
          </cell>
        </row>
        <row r="614">
          <cell r="D614" t="str">
            <v>VOLUME ESCAVADO</v>
          </cell>
          <cell r="F614">
            <v>1582.81</v>
          </cell>
          <cell r="G614">
            <v>9.9</v>
          </cell>
          <cell r="H614">
            <v>1065.8699999999999</v>
          </cell>
          <cell r="I614">
            <v>0.15</v>
          </cell>
        </row>
        <row r="616">
          <cell r="A616" t="str">
            <v>4.5.2</v>
          </cell>
          <cell r="B616" t="str">
            <v>SICRO OUTUBRO / 2025</v>
          </cell>
          <cell r="C616">
            <v>4413942</v>
          </cell>
          <cell r="D616" t="str">
            <v>ESPALHAMENTO DE MATERIAL EM BOTA-FORA</v>
          </cell>
          <cell r="E616" t="str">
            <v>M³</v>
          </cell>
          <cell r="F616">
            <v>1582.81</v>
          </cell>
        </row>
        <row r="617">
          <cell r="D617" t="str">
            <v>VOLUME ESCAVADO</v>
          </cell>
          <cell r="F617">
            <v>1582.81</v>
          </cell>
          <cell r="M617">
            <v>1582.81</v>
          </cell>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110.31</v>
          </cell>
          <cell r="L619" t="str">
            <v>INCIDÊNCIA</v>
          </cell>
        </row>
        <row r="620">
          <cell r="D620" t="str">
            <v>ATERRO</v>
          </cell>
          <cell r="F620">
            <v>110.31</v>
          </cell>
          <cell r="G620">
            <v>6.9</v>
          </cell>
          <cell r="H620">
            <v>1065.8699999999999</v>
          </cell>
          <cell r="I620">
            <v>0.15</v>
          </cell>
          <cell r="L620">
            <v>0.1</v>
          </cell>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10552.11</v>
          </cell>
        </row>
        <row r="623">
          <cell r="D623" t="str">
            <v>ÁREA REGULARIZADA (ITEM 4.6.1)</v>
          </cell>
          <cell r="F623">
            <v>10552.11</v>
          </cell>
          <cell r="M623">
            <v>10552.11</v>
          </cell>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2743.54</v>
          </cell>
          <cell r="J625" t="str">
            <v>EMPOLAMENTO</v>
          </cell>
        </row>
        <row r="626">
          <cell r="D626" t="str">
            <v>VOLUME DA LIMPEZA</v>
          </cell>
          <cell r="F626">
            <v>2743.54</v>
          </cell>
          <cell r="I626">
            <v>0.2</v>
          </cell>
          <cell r="J626">
            <v>1.3</v>
          </cell>
          <cell r="M626">
            <v>10552.11</v>
          </cell>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41153.1</v>
          </cell>
          <cell r="H628" t="str">
            <v>KM</v>
          </cell>
          <cell r="M628" t="str">
            <v>CARGA</v>
          </cell>
        </row>
        <row r="629">
          <cell r="D629" t="str">
            <v>CARGA X DISTÂNCIA</v>
          </cell>
          <cell r="F629">
            <v>41153.1</v>
          </cell>
          <cell r="H629">
            <v>15</v>
          </cell>
          <cell r="M629">
            <v>2743.54</v>
          </cell>
        </row>
        <row r="631">
          <cell r="A631" t="str">
            <v>4.5.7</v>
          </cell>
          <cell r="B631" t="str">
            <v>ORSE NOVEMBRO / 2025</v>
          </cell>
          <cell r="C631">
            <v>4268</v>
          </cell>
          <cell r="D631" t="str">
            <v>REMOÇÃO DE ÁRVORE, PORTE MÉDIO, COM UTILIZAÇÃO DE RETRO-ESCAVADEIRA</v>
          </cell>
          <cell r="E631" t="str">
            <v>UN</v>
          </cell>
          <cell r="F631">
            <v>1</v>
          </cell>
        </row>
        <row r="632">
          <cell r="D632" t="str">
            <v>ESTIMATIVA DE 1 UND DE ÁRVORE POR KM</v>
          </cell>
          <cell r="F632">
            <v>1</v>
          </cell>
          <cell r="J632">
            <v>1</v>
          </cell>
        </row>
        <row r="634">
          <cell r="A634" t="str">
            <v>4.5.8</v>
          </cell>
          <cell r="B634" t="str">
            <v>COMPOSIÇÃO</v>
          </cell>
          <cell r="C634" t="str">
            <v>CPU 016</v>
          </cell>
          <cell r="D634" t="str">
            <v>AQUISIÇÃO DE MATERIAL DE JAZIDA PARA EXECUÇÃO DA SUB-BASE</v>
          </cell>
          <cell r="E634" t="str">
            <v>M3</v>
          </cell>
          <cell r="F634">
            <v>110.31</v>
          </cell>
        </row>
        <row r="635">
          <cell r="D635" t="str">
            <v>ATERRO (ITEM 4.5.3)</v>
          </cell>
          <cell r="F635">
            <v>110.31</v>
          </cell>
          <cell r="M635">
            <v>110.31</v>
          </cell>
        </row>
        <row r="637">
          <cell r="A637" t="str">
            <v>4.6</v>
          </cell>
          <cell r="B637" t="str">
            <v/>
          </cell>
          <cell r="C637" t="str">
            <v/>
          </cell>
          <cell r="D637" t="str">
            <v>PAVIMENTAÇÃO EM INTERTRAVADO</v>
          </cell>
          <cell r="E637" t="str">
            <v/>
          </cell>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10552.11</v>
          </cell>
        </row>
        <row r="639">
          <cell r="D639" t="str">
            <v>ÁREA REGULARIZADA</v>
          </cell>
          <cell r="F639">
            <v>10552.11</v>
          </cell>
          <cell r="G639">
            <v>9.9</v>
          </cell>
          <cell r="H639">
            <v>1065.8699999999999</v>
          </cell>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551.58000000000004</v>
          </cell>
          <cell r="L641" t="str">
            <v>INCIDÊNCIA</v>
          </cell>
        </row>
        <row r="642">
          <cell r="D642" t="str">
            <v>ATERRO</v>
          </cell>
          <cell r="F642">
            <v>551.58000000000004</v>
          </cell>
          <cell r="G642">
            <v>6.9</v>
          </cell>
          <cell r="H642">
            <v>1065.8699999999999</v>
          </cell>
          <cell r="I642">
            <v>0.15</v>
          </cell>
          <cell r="L642">
            <v>0.5</v>
          </cell>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1055.21</v>
          </cell>
        </row>
        <row r="645">
          <cell r="D645" t="str">
            <v>MATERIAL GRANULAR</v>
          </cell>
          <cell r="F645">
            <v>1055.21</v>
          </cell>
          <cell r="G645">
            <v>6.6</v>
          </cell>
          <cell r="H645">
            <v>1065.8699999999999</v>
          </cell>
          <cell r="I645">
            <v>0.15</v>
          </cell>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1717.1</v>
          </cell>
        </row>
        <row r="648">
          <cell r="D648" t="str">
            <v>CARGA DO MATERIAL GRANULAR</v>
          </cell>
          <cell r="F648">
            <v>1055.21</v>
          </cell>
          <cell r="M648">
            <v>1055.21</v>
          </cell>
        </row>
        <row r="649">
          <cell r="D649" t="str">
            <v>AQUISIÇÃO DO ATERRO (ITEM 4.5.8)</v>
          </cell>
          <cell r="F649">
            <v>110.31</v>
          </cell>
          <cell r="M649">
            <v>110.31</v>
          </cell>
        </row>
        <row r="650">
          <cell r="D650" t="str">
            <v>AQUISIÇÃO DO ATERRO (ITEM 4.6.15)</v>
          </cell>
          <cell r="F650">
            <v>551.58000000000004</v>
          </cell>
          <cell r="M650">
            <v>551.58000000000004</v>
          </cell>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251554.56</v>
          </cell>
        </row>
        <row r="653">
          <cell r="D653" t="str">
            <v>TRANSPORTE DA CARGA</v>
          </cell>
          <cell r="F653">
            <v>251554.56</v>
          </cell>
          <cell r="L653">
            <v>0.9</v>
          </cell>
          <cell r="M653">
            <v>279505.07</v>
          </cell>
        </row>
        <row r="654">
          <cell r="H654" t="str">
            <v>KM</v>
          </cell>
          <cell r="M654" t="str">
            <v>CARGA</v>
          </cell>
        </row>
        <row r="655">
          <cell r="D655" t="str">
            <v>CARGA DO MATERIAL GRANULAR</v>
          </cell>
          <cell r="F655">
            <v>143698.49</v>
          </cell>
          <cell r="H655">
            <v>136.18</v>
          </cell>
          <cell r="M655">
            <v>1055.21</v>
          </cell>
        </row>
        <row r="656">
          <cell r="D656" t="str">
            <v>AQUISIÇÃO DO ATERRO (ITEM 4.5.8)</v>
          </cell>
          <cell r="F656">
            <v>22633.4</v>
          </cell>
          <cell r="H656">
            <v>205.18</v>
          </cell>
          <cell r="M656">
            <v>110.31</v>
          </cell>
        </row>
        <row r="657">
          <cell r="D657" t="str">
            <v>AQUISIÇÃO DO ATERRO (ITEM 4.6.15)</v>
          </cell>
          <cell r="F657">
            <v>113173.18</v>
          </cell>
          <cell r="H657">
            <v>205.18</v>
          </cell>
          <cell r="M657">
            <v>551.58000000000004</v>
          </cell>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27950.5</v>
          </cell>
        </row>
        <row r="660">
          <cell r="D660" t="str">
            <v>TRANSPORTE DA CARGA</v>
          </cell>
          <cell r="F660">
            <v>27950.5</v>
          </cell>
          <cell r="L660">
            <v>0.1</v>
          </cell>
          <cell r="M660">
            <v>279505.07</v>
          </cell>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2510.04</v>
          </cell>
        </row>
        <row r="663">
          <cell r="D663" t="str">
            <v>PAVIMENTO EM INTERTRAVADO</v>
          </cell>
          <cell r="F663">
            <v>2510.04</v>
          </cell>
          <cell r="K663">
            <v>2510.04</v>
          </cell>
        </row>
        <row r="665">
          <cell r="A665" t="str">
            <v>4.6.8</v>
          </cell>
          <cell r="B665" t="str">
            <v>SINAPI DEZEMBRO 2025</v>
          </cell>
          <cell r="C665">
            <v>92400</v>
          </cell>
          <cell r="D665" t="str">
            <v>EXECUÇÃO DE PAVIMENTO EM PISO INTERTRAVADO, COM BLOCO RETANGULAR DE 20 X 10 CM, ESPESSURA 10 CM. AF_10/2022</v>
          </cell>
          <cell r="E665" t="str">
            <v>M2</v>
          </cell>
          <cell r="F665">
            <v>3885.16</v>
          </cell>
        </row>
        <row r="666">
          <cell r="D666" t="str">
            <v>PAVIMENTO EM INTERTRAVADO</v>
          </cell>
          <cell r="F666">
            <v>3885.16</v>
          </cell>
          <cell r="K666">
            <v>3885.16</v>
          </cell>
        </row>
        <row r="668">
          <cell r="A668" t="str">
            <v>4.6.9</v>
          </cell>
          <cell r="B668" t="str">
            <v>SINAPI DEZEMBRO 2025</v>
          </cell>
          <cell r="C668">
            <v>94281</v>
          </cell>
          <cell r="D668" t="str">
            <v>EXECUÇÃO DE SARJETA DE CONCRETO USINADO, MOLDADA IN LOCO EM TRECHO RETO, 30 CM BASE X 15 CM ALTURA. AF_01/2024</v>
          </cell>
          <cell r="E668" t="str">
            <v>M</v>
          </cell>
          <cell r="F668">
            <v>1918.56</v>
          </cell>
        </row>
        <row r="669">
          <cell r="D669" t="str">
            <v>SARJETA NOS DOIS LADOS DA VIA</v>
          </cell>
          <cell r="F669">
            <v>1918.56</v>
          </cell>
          <cell r="H669">
            <v>1065.8699999999999</v>
          </cell>
          <cell r="J669">
            <v>2</v>
          </cell>
          <cell r="L669">
            <v>0.9</v>
          </cell>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213.17</v>
          </cell>
        </row>
        <row r="672">
          <cell r="D672" t="str">
            <v>SARJETA NOS DOIS LADOS DA VIA</v>
          </cell>
          <cell r="F672">
            <v>213.17</v>
          </cell>
          <cell r="H672">
            <v>1065.8699999999999</v>
          </cell>
          <cell r="J672">
            <v>2</v>
          </cell>
          <cell r="L672">
            <v>0.1</v>
          </cell>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2558.08</v>
          </cell>
        </row>
        <row r="675">
          <cell r="D675" t="str">
            <v>MEIO-FIO NOS DOIS LADOS DA VIA</v>
          </cell>
          <cell r="F675">
            <v>1918.56</v>
          </cell>
          <cell r="H675">
            <v>1065.8699999999999</v>
          </cell>
          <cell r="J675">
            <v>2</v>
          </cell>
          <cell r="L675">
            <v>0.9</v>
          </cell>
        </row>
        <row r="676">
          <cell r="D676" t="str">
            <v>CONTENÇÃO DO INTERTRAVADO DA GUIA DE PROTEÇÃO</v>
          </cell>
          <cell r="F676">
            <v>639.52</v>
          </cell>
          <cell r="H676">
            <v>1065.8699999999999</v>
          </cell>
          <cell r="J676">
            <v>2</v>
          </cell>
          <cell r="L676">
            <v>0.3</v>
          </cell>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213.17</v>
          </cell>
        </row>
        <row r="679">
          <cell r="D679" t="str">
            <v>MEIO-FIO NOS DOIS LADOS DA VIA</v>
          </cell>
          <cell r="F679">
            <v>213.17</v>
          </cell>
          <cell r="H679">
            <v>1065.8699999999999</v>
          </cell>
          <cell r="J679">
            <v>2</v>
          </cell>
          <cell r="L679">
            <v>0.1</v>
          </cell>
        </row>
        <row r="681">
          <cell r="A681" t="str">
            <v>4.6.13</v>
          </cell>
          <cell r="B681" t="str">
            <v>SINAPI DEZEMBRO 2025</v>
          </cell>
          <cell r="C681">
            <v>102498</v>
          </cell>
          <cell r="D681" t="str">
            <v>PINTURA DE MEIO-FIO COM TINTA BRANCA A BASE DE CAL (CAIAÇÃO). AF_05/2021</v>
          </cell>
          <cell r="E681" t="str">
            <v>M</v>
          </cell>
          <cell r="F681">
            <v>2131.73</v>
          </cell>
        </row>
        <row r="682">
          <cell r="D682" t="str">
            <v>MEIO FIO RETO + MEIO FIO CURVO</v>
          </cell>
          <cell r="F682">
            <v>2131.73</v>
          </cell>
          <cell r="H682">
            <v>2131.73</v>
          </cell>
        </row>
        <row r="684">
          <cell r="A684" t="str">
            <v>4.6.14</v>
          </cell>
          <cell r="B684" t="str">
            <v>SICRO OUTUBRO / 2025</v>
          </cell>
          <cell r="C684">
            <v>4915708</v>
          </cell>
          <cell r="D684" t="str">
            <v>LIMPEZA DE SARJETA E MEIO-FIO</v>
          </cell>
          <cell r="E684" t="str">
            <v>M</v>
          </cell>
          <cell r="F684">
            <v>4263.46</v>
          </cell>
        </row>
        <row r="685">
          <cell r="D685" t="str">
            <v>SARJETA</v>
          </cell>
          <cell r="F685">
            <v>2131.73</v>
          </cell>
          <cell r="H685">
            <v>2131.73</v>
          </cell>
        </row>
        <row r="686">
          <cell r="D686" t="str">
            <v>MEIO FIO</v>
          </cell>
          <cell r="F686">
            <v>2131.73</v>
          </cell>
          <cell r="H686">
            <v>2131.73</v>
          </cell>
        </row>
        <row r="688">
          <cell r="A688" t="str">
            <v>4.6.15</v>
          </cell>
          <cell r="B688" t="str">
            <v>COMPOSIÇÃO</v>
          </cell>
          <cell r="C688" t="str">
            <v>CPU 016</v>
          </cell>
          <cell r="D688" t="str">
            <v>AQUISIÇÃO DE MATERIAL DE JAZIDA PARA EXECUÇÃO DA SUB-BASE</v>
          </cell>
          <cell r="E688" t="str">
            <v>M3</v>
          </cell>
          <cell r="F688">
            <v>551.58000000000004</v>
          </cell>
        </row>
        <row r="689">
          <cell r="D689" t="str">
            <v>ATERRO (ITEM 4.6.2)</v>
          </cell>
          <cell r="F689">
            <v>551.58000000000004</v>
          </cell>
          <cell r="M689">
            <v>551.58000000000004</v>
          </cell>
        </row>
        <row r="691">
          <cell r="A691" t="str">
            <v>4.7</v>
          </cell>
          <cell r="B691" t="str">
            <v/>
          </cell>
          <cell r="C691" t="str">
            <v/>
          </cell>
          <cell r="D691" t="str">
            <v>PASSEIO/PROTEÇÃO DE GUIA</v>
          </cell>
          <cell r="E691" t="str">
            <v/>
          </cell>
        </row>
        <row r="692">
          <cell r="A692" t="str">
            <v>4.7.1</v>
          </cell>
          <cell r="B692" t="str">
            <v>SINAPI DEZEMBRO 2025</v>
          </cell>
          <cell r="C692">
            <v>94342</v>
          </cell>
          <cell r="D692" t="str">
            <v>ATERRO MANUAL DE VALAS COM AREIA PARA ATERRO. AF_08/2023</v>
          </cell>
          <cell r="E692" t="str">
            <v>M3</v>
          </cell>
          <cell r="F692">
            <v>712.73</v>
          </cell>
        </row>
        <row r="693">
          <cell r="D693" t="str">
            <v>ATERRO PARA A BASE DA PROTEÇÃO DE GUIA</v>
          </cell>
          <cell r="F693">
            <v>698.35</v>
          </cell>
          <cell r="G693">
            <v>1.2</v>
          </cell>
          <cell r="H693">
            <v>1065.8699999999999</v>
          </cell>
          <cell r="I693">
            <v>0.39</v>
          </cell>
          <cell r="J693">
            <v>2</v>
          </cell>
          <cell r="L693">
            <v>0.7</v>
          </cell>
        </row>
        <row r="694">
          <cell r="D694" t="str">
            <v>ATERRO PARA A CONTENÇÃO DO MEIO-FIO</v>
          </cell>
          <cell r="F694">
            <v>14.38</v>
          </cell>
          <cell r="G694">
            <v>0.3</v>
          </cell>
          <cell r="H694">
            <v>1065.8699999999999</v>
          </cell>
          <cell r="I694">
            <v>0.15</v>
          </cell>
          <cell r="J694">
            <v>2</v>
          </cell>
          <cell r="L694">
            <v>0.3</v>
          </cell>
        </row>
        <row r="696">
          <cell r="A696" t="str">
            <v>4.7.2</v>
          </cell>
          <cell r="B696" t="str">
            <v>COMPESA 2024.2</v>
          </cell>
          <cell r="C696" t="str">
            <v>02.05.14U</v>
          </cell>
          <cell r="D696" t="str">
            <v>COMPACTAÇÃO MECÂNICA LEVE EM CAMADAS DE 0,20 M DE ESPESSURA.</v>
          </cell>
          <cell r="E696" t="str">
            <v>M2</v>
          </cell>
          <cell r="F696">
            <v>1790.66</v>
          </cell>
        </row>
        <row r="697">
          <cell r="D697" t="str">
            <v>ATERRO PARA A BASE DA PROTEÇÃO DE GUIA</v>
          </cell>
          <cell r="F697">
            <v>1790.66</v>
          </cell>
          <cell r="G697">
            <v>1.2</v>
          </cell>
          <cell r="H697">
            <v>1065.8699999999999</v>
          </cell>
          <cell r="J697">
            <v>2</v>
          </cell>
          <cell r="L697">
            <v>0.7</v>
          </cell>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9.59</v>
          </cell>
        </row>
        <row r="700">
          <cell r="D700" t="str">
            <v>LASTRO DO MEIO-FIO DE TRAVAMENTO</v>
          </cell>
          <cell r="F700">
            <v>9.59</v>
          </cell>
          <cell r="G700">
            <v>0.3</v>
          </cell>
          <cell r="H700">
            <v>1065.8699999999999</v>
          </cell>
          <cell r="I700">
            <v>0.05</v>
          </cell>
          <cell r="J700">
            <v>2</v>
          </cell>
          <cell r="L700">
            <v>0.3</v>
          </cell>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67.14</v>
          </cell>
        </row>
        <row r="703">
          <cell r="D703" t="str">
            <v>TRAVAMENTO DO INTERTRAVADO NO SOLO</v>
          </cell>
          <cell r="F703">
            <v>67.14</v>
          </cell>
          <cell r="G703">
            <v>0.3</v>
          </cell>
          <cell r="H703">
            <v>1065.8699999999999</v>
          </cell>
          <cell r="I703">
            <v>0.15</v>
          </cell>
          <cell r="J703">
            <v>2</v>
          </cell>
          <cell r="L703">
            <v>0.7</v>
          </cell>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83.92</v>
          </cell>
          <cell r="J705" t="str">
            <v>EMPOLAMENTO</v>
          </cell>
        </row>
        <row r="706">
          <cell r="D706" t="str">
            <v>MATERIAL ESCAVADO</v>
          </cell>
          <cell r="F706">
            <v>83.92</v>
          </cell>
          <cell r="J706">
            <v>1.25</v>
          </cell>
          <cell r="M706">
            <v>67.14</v>
          </cell>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1258.8</v>
          </cell>
          <cell r="H708" t="str">
            <v>KM</v>
          </cell>
          <cell r="M708" t="str">
            <v>CARGA</v>
          </cell>
        </row>
        <row r="709">
          <cell r="D709" t="str">
            <v>TRANSPORTE DA CARGA</v>
          </cell>
          <cell r="F709">
            <v>1258.8</v>
          </cell>
          <cell r="H709">
            <v>15</v>
          </cell>
          <cell r="M709">
            <v>83.92</v>
          </cell>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1790.66</v>
          </cell>
        </row>
        <row r="712">
          <cell r="D712" t="str">
            <v>PROTEÇÃO DE GUIA</v>
          </cell>
          <cell r="F712">
            <v>1790.66</v>
          </cell>
          <cell r="G712">
            <v>1.2</v>
          </cell>
          <cell r="H712">
            <v>1065.8699999999999</v>
          </cell>
          <cell r="J712">
            <v>2</v>
          </cell>
          <cell r="L712">
            <v>0.7</v>
          </cell>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276.27</v>
          </cell>
        </row>
        <row r="715">
          <cell r="D715" t="str">
            <v>RAMPA DE ACESSIBILIDADE</v>
          </cell>
          <cell r="F715">
            <v>276.27</v>
          </cell>
          <cell r="G715">
            <v>1.2</v>
          </cell>
          <cell r="H715">
            <v>7.2</v>
          </cell>
          <cell r="J715">
            <v>1.0658700000000001</v>
          </cell>
          <cell r="L715">
            <v>30</v>
          </cell>
        </row>
        <row r="717">
          <cell r="A717" t="str">
            <v>4.8</v>
          </cell>
          <cell r="B717" t="str">
            <v/>
          </cell>
          <cell r="C717" t="str">
            <v/>
          </cell>
          <cell r="D717" t="str">
            <v>DRENAGEM</v>
          </cell>
          <cell r="E717" t="str">
            <v/>
          </cell>
        </row>
        <row r="718">
          <cell r="A718" t="str">
            <v>4.8.1</v>
          </cell>
          <cell r="B718" t="str">
            <v>SINAPI-I DEZEMBRO 2025</v>
          </cell>
          <cell r="C718">
            <v>7761</v>
          </cell>
          <cell r="D718" t="str">
            <v>TUBO DE CONCRETO ARMADO PARA AGUAS PLUVIAIS, CLASSE PA-2, COM ENCAIXE PONTA E BOLSA, DIAMETRO NOMINAL DE 400 MM</v>
          </cell>
          <cell r="E718" t="str">
            <v>M</v>
          </cell>
          <cell r="F718">
            <v>53.29</v>
          </cell>
        </row>
        <row r="719">
          <cell r="D719" t="str">
            <v>TUBO DN 400MM</v>
          </cell>
          <cell r="F719">
            <v>53.29</v>
          </cell>
          <cell r="H719">
            <v>1065.8699999999999</v>
          </cell>
          <cell r="L719">
            <v>0.05</v>
          </cell>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53.29</v>
          </cell>
        </row>
        <row r="722">
          <cell r="D722" t="str">
            <v>ASSENTAMENTO DO TUBO DN 400MM</v>
          </cell>
          <cell r="F722">
            <v>53.29</v>
          </cell>
          <cell r="H722">
            <v>53.29</v>
          </cell>
        </row>
        <row r="724">
          <cell r="A724" t="str">
            <v>4.8.3</v>
          </cell>
          <cell r="B724" t="str">
            <v>SINAPI-I DEZEMBRO 2025</v>
          </cell>
          <cell r="C724">
            <v>7762</v>
          </cell>
          <cell r="D724" t="str">
            <v>TUBO DE CONCRETO ARMADO PARA AGUAS PLUVIAIS, CLASSE PA-2, COM ENCAIXE PONTA E BOLSA, DIAMETRO NOMINAL DE 600 MM</v>
          </cell>
          <cell r="E724" t="str">
            <v>M</v>
          </cell>
          <cell r="F724">
            <v>53.29</v>
          </cell>
        </row>
        <row r="725">
          <cell r="D725" t="str">
            <v>TUBO DN 600MM</v>
          </cell>
          <cell r="F725">
            <v>53.29</v>
          </cell>
          <cell r="H725">
            <v>1065.8699999999999</v>
          </cell>
          <cell r="L725">
            <v>0.05</v>
          </cell>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53.29</v>
          </cell>
        </row>
        <row r="728">
          <cell r="D728" t="str">
            <v>ASSENTAMENTO DO TUBO DN 600MM</v>
          </cell>
          <cell r="F728">
            <v>53.29</v>
          </cell>
          <cell r="H728">
            <v>53.29</v>
          </cell>
        </row>
        <row r="730">
          <cell r="A730" t="str">
            <v>4.8.5</v>
          </cell>
          <cell r="B730" t="str">
            <v>SINAPI-I DEZEMBRO 2025</v>
          </cell>
          <cell r="C730">
            <v>12572</v>
          </cell>
          <cell r="D730" t="str">
            <v>TUBO DE CONCRETO ARMADO PARA AGUAS PLUVIAIS, CLASSE PA-3, COM ENCAIXE PONTA E BOLSA, DIAMETRO NOMINAL DE 1000 MM</v>
          </cell>
          <cell r="E730" t="str">
            <v>M</v>
          </cell>
          <cell r="F730">
            <v>53.29</v>
          </cell>
        </row>
        <row r="731">
          <cell r="D731" t="str">
            <v>TUBO DN 1000MM</v>
          </cell>
          <cell r="F731">
            <v>53.29</v>
          </cell>
          <cell r="H731">
            <v>1065.8699999999999</v>
          </cell>
          <cell r="L731">
            <v>0.05</v>
          </cell>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53.29</v>
          </cell>
        </row>
        <row r="734">
          <cell r="D734" t="str">
            <v>ASSENTAMENTO DO TUBO DN 1000MM</v>
          </cell>
          <cell r="F734">
            <v>53.29</v>
          </cell>
          <cell r="H734">
            <v>53.29</v>
          </cell>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143.87</v>
          </cell>
        </row>
        <row r="737">
          <cell r="D737" t="str">
            <v>TUBO DN 400MM</v>
          </cell>
          <cell r="F737">
            <v>22.38</v>
          </cell>
          <cell r="G737">
            <v>0.6</v>
          </cell>
          <cell r="H737">
            <v>53.29</v>
          </cell>
          <cell r="I737">
            <v>0.7</v>
          </cell>
        </row>
        <row r="738">
          <cell r="D738" t="str">
            <v>TUBO DN 600MM</v>
          </cell>
          <cell r="F738">
            <v>38.36</v>
          </cell>
          <cell r="G738">
            <v>0.8</v>
          </cell>
          <cell r="H738">
            <v>53.29</v>
          </cell>
          <cell r="I738">
            <v>0.9</v>
          </cell>
        </row>
        <row r="739">
          <cell r="D739" t="str">
            <v>TUBO DN 1000MM</v>
          </cell>
          <cell r="F739">
            <v>83.13</v>
          </cell>
          <cell r="G739">
            <v>1.2</v>
          </cell>
          <cell r="H739">
            <v>53.29</v>
          </cell>
          <cell r="I739">
            <v>1.3</v>
          </cell>
        </row>
        <row r="741">
          <cell r="A741" t="str">
            <v>4.8.8</v>
          </cell>
          <cell r="B741" t="str">
            <v>SINAPI DEZEMBRO 2025</v>
          </cell>
          <cell r="C741">
            <v>94342</v>
          </cell>
          <cell r="D741" t="str">
            <v>ATERRO MANUAL DE VALAS COM AREIA PARA ATERRO. AF_08/2023</v>
          </cell>
          <cell r="E741" t="str">
            <v>M3</v>
          </cell>
          <cell r="F741">
            <v>79.94</v>
          </cell>
        </row>
        <row r="742">
          <cell r="D742" t="str">
            <v>ESCAVADO</v>
          </cell>
          <cell r="F742">
            <v>143.87</v>
          </cell>
          <cell r="K742" t="str">
            <v>ÁREA DO TUBO</v>
          </cell>
        </row>
        <row r="743">
          <cell r="D743" t="str">
            <v>DESCONTO DO TUBO DN 400MM</v>
          </cell>
          <cell r="F743">
            <v>-6.92</v>
          </cell>
          <cell r="H743">
            <v>53.29</v>
          </cell>
          <cell r="K743">
            <v>0.13</v>
          </cell>
        </row>
        <row r="744">
          <cell r="D744" t="str">
            <v>DESCONTO DO TUBO DN 600MM</v>
          </cell>
          <cell r="F744">
            <v>-14.92</v>
          </cell>
          <cell r="H744">
            <v>53.29</v>
          </cell>
          <cell r="K744">
            <v>0.28000000000000003</v>
          </cell>
        </row>
        <row r="745">
          <cell r="D745" t="str">
            <v>DESCONTO DO TUBO DN 1000MM</v>
          </cell>
          <cell r="F745">
            <v>-42.09</v>
          </cell>
          <cell r="H745">
            <v>53.29</v>
          </cell>
          <cell r="K745">
            <v>0.79</v>
          </cell>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179.83</v>
          </cell>
          <cell r="J747" t="str">
            <v>EMPOLAMENTO</v>
          </cell>
        </row>
        <row r="748">
          <cell r="D748" t="str">
            <v>MATERIAL ESCAVADO</v>
          </cell>
          <cell r="F748">
            <v>179.83</v>
          </cell>
          <cell r="J748">
            <v>1.25</v>
          </cell>
          <cell r="M748">
            <v>143.87</v>
          </cell>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2697.45</v>
          </cell>
          <cell r="H750" t="str">
            <v>KM</v>
          </cell>
          <cell r="M750" t="str">
            <v>CARGA</v>
          </cell>
        </row>
        <row r="751">
          <cell r="D751" t="str">
            <v>TRANSPORTE DA CARGA</v>
          </cell>
          <cell r="F751">
            <v>2697.45</v>
          </cell>
          <cell r="H751">
            <v>15</v>
          </cell>
          <cell r="M751">
            <v>179.83</v>
          </cell>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10</v>
          </cell>
        </row>
        <row r="754">
          <cell r="D754" t="str">
            <v>CAIXA PARA A BOCA 1,3 X 1 X 1,2 M</v>
          </cell>
          <cell r="F754">
            <v>10</v>
          </cell>
          <cell r="H754">
            <v>1065.8699999999999</v>
          </cell>
          <cell r="L754">
            <v>0.01</v>
          </cell>
        </row>
        <row r="756">
          <cell r="A756" t="str">
            <v>4.8.12</v>
          </cell>
          <cell r="B756" t="str">
            <v>SICRO OUTUBRO / 2025</v>
          </cell>
          <cell r="C756">
            <v>804121</v>
          </cell>
          <cell r="D756" t="str">
            <v>BOCA DE BSTC D = 1,00 M - ESCONSIDADE 0° - AREIA E BRITA COMERCIAIS - ALAS RETAS</v>
          </cell>
          <cell r="E756" t="str">
            <v>UN</v>
          </cell>
          <cell r="F756">
            <v>10</v>
          </cell>
        </row>
        <row r="757">
          <cell r="D757" t="str">
            <v>BOCA DE BSTC D = 1,00 M</v>
          </cell>
          <cell r="F757">
            <v>10</v>
          </cell>
          <cell r="H757">
            <v>1065.8699999999999</v>
          </cell>
          <cell r="L757">
            <v>0.01</v>
          </cell>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53.29</v>
          </cell>
        </row>
        <row r="760">
          <cell r="D760" t="str">
            <v>CANALETA</v>
          </cell>
          <cell r="F760">
            <v>53.29</v>
          </cell>
          <cell r="H760">
            <v>1065.8699999999999</v>
          </cell>
          <cell r="L760">
            <v>0.05</v>
          </cell>
        </row>
        <row r="762">
          <cell r="A762" t="str">
            <v>4.8.14</v>
          </cell>
          <cell r="B762" t="str">
            <v>SINAPI DEZEMBRO 2025</v>
          </cell>
          <cell r="C762">
            <v>89512</v>
          </cell>
          <cell r="D762" t="str">
            <v>TUBO PVC, SÉRIE R, ÁGUA PLUVIAL, DN 100 MM, FORNECIDO E INSTALADO EM RAMAL DE ENCAMINHAMENTO. AF_06/2022</v>
          </cell>
          <cell r="E762" t="str">
            <v>M</v>
          </cell>
          <cell r="F762">
            <v>106.58</v>
          </cell>
        </row>
        <row r="763">
          <cell r="D763" t="str">
            <v>RECUPERAÇÃO DE TUBULAÇÃO DANIFICADA</v>
          </cell>
          <cell r="F763">
            <v>106.58</v>
          </cell>
          <cell r="H763">
            <v>1065.8699999999999</v>
          </cell>
          <cell r="J763">
            <v>2</v>
          </cell>
          <cell r="L763">
            <v>0.05</v>
          </cell>
        </row>
        <row r="765">
          <cell r="A765" t="str">
            <v>4.8.15</v>
          </cell>
          <cell r="B765" t="str">
            <v>SINAPI DEZEMBRO 2025</v>
          </cell>
          <cell r="C765">
            <v>104166</v>
          </cell>
          <cell r="D765" t="str">
            <v>TUBO PVC, SÉRIE R, ÁGUA PLUVIAL, DN 150 MM, FORNECIDO E INSTALADO EM RAMAL DE ENCAMINHAMENTO. AF_06/2022</v>
          </cell>
          <cell r="E765" t="str">
            <v>M</v>
          </cell>
          <cell r="F765">
            <v>63.95</v>
          </cell>
        </row>
        <row r="766">
          <cell r="D766" t="str">
            <v>RECUPERAÇÃO DE TUBULAÇÃO DANIFICADA</v>
          </cell>
          <cell r="F766">
            <v>63.95</v>
          </cell>
          <cell r="H766">
            <v>1065.8699999999999</v>
          </cell>
          <cell r="J766">
            <v>2</v>
          </cell>
          <cell r="L766">
            <v>0.03</v>
          </cell>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28</v>
          </cell>
        </row>
        <row r="769">
          <cell r="D769" t="str">
            <v>CAIXA DE PASSAGEM</v>
          </cell>
          <cell r="F769">
            <v>28</v>
          </cell>
          <cell r="J769">
            <v>28</v>
          </cell>
        </row>
        <row r="771">
          <cell r="A771" t="str">
            <v>4.9</v>
          </cell>
          <cell r="B771" t="str">
            <v/>
          </cell>
          <cell r="C771" t="str">
            <v/>
          </cell>
          <cell r="D771" t="str">
            <v>SINALIZAÇÃO VIÁRIA VERTICAL</v>
          </cell>
          <cell r="E771" t="str">
            <v/>
          </cell>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15</v>
          </cell>
        </row>
        <row r="773">
          <cell r="D773" t="str">
            <v>PLACA R1</v>
          </cell>
          <cell r="F773">
            <v>15</v>
          </cell>
          <cell r="J773">
            <v>15</v>
          </cell>
          <cell r="L773">
            <v>1</v>
          </cell>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15</v>
          </cell>
        </row>
        <row r="776">
          <cell r="D776" t="str">
            <v>PLACA R1</v>
          </cell>
          <cell r="F776">
            <v>15</v>
          </cell>
          <cell r="J776">
            <v>15</v>
          </cell>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6</v>
          </cell>
        </row>
        <row r="779">
          <cell r="D779" t="str">
            <v>PLACA DE ADVERTÊNCIA</v>
          </cell>
          <cell r="F779">
            <v>6</v>
          </cell>
          <cell r="J779">
            <v>6</v>
          </cell>
          <cell r="L779">
            <v>1</v>
          </cell>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21</v>
          </cell>
        </row>
        <row r="782">
          <cell r="D782" t="str">
            <v>PLACA DE ADVERTÊNCIA</v>
          </cell>
          <cell r="F782">
            <v>6</v>
          </cell>
          <cell r="J782">
            <v>6</v>
          </cell>
        </row>
        <row r="783">
          <cell r="D783" t="str">
            <v>PLACA DE REGULAMENTAÇÃO</v>
          </cell>
          <cell r="F783">
            <v>15</v>
          </cell>
          <cell r="J783">
            <v>15</v>
          </cell>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15</v>
          </cell>
        </row>
        <row r="786">
          <cell r="D786" t="str">
            <v>PLACA DE REGULAMENTAÇÃO</v>
          </cell>
          <cell r="F786">
            <v>15</v>
          </cell>
          <cell r="J786">
            <v>15</v>
          </cell>
          <cell r="L786">
            <v>1</v>
          </cell>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2</v>
          </cell>
        </row>
        <row r="789">
          <cell r="D789" t="str">
            <v>PLACA R2</v>
          </cell>
          <cell r="F789">
            <v>2</v>
          </cell>
          <cell r="J789">
            <v>2</v>
          </cell>
          <cell r="L789">
            <v>1</v>
          </cell>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2</v>
          </cell>
        </row>
        <row r="792">
          <cell r="D792" t="str">
            <v>PLACA R2</v>
          </cell>
          <cell r="F792">
            <v>2</v>
          </cell>
          <cell r="J792">
            <v>2</v>
          </cell>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6</v>
          </cell>
        </row>
        <row r="795">
          <cell r="D795" t="str">
            <v>PLACA DE IDENTIFICAÇÃO DE RUA</v>
          </cell>
          <cell r="F795">
            <v>6</v>
          </cell>
          <cell r="J795">
            <v>14.21</v>
          </cell>
          <cell r="L795">
            <v>0.4</v>
          </cell>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9</v>
          </cell>
        </row>
        <row r="798">
          <cell r="D798" t="str">
            <v>PLACA DE IDENTIFICAÇÃO DE RUA</v>
          </cell>
          <cell r="F798">
            <v>9</v>
          </cell>
          <cell r="J798">
            <v>14.21</v>
          </cell>
          <cell r="L798">
            <v>0.6</v>
          </cell>
        </row>
        <row r="800">
          <cell r="A800" t="str">
            <v>4.10</v>
          </cell>
          <cell r="B800" t="str">
            <v/>
          </cell>
          <cell r="C800" t="str">
            <v/>
          </cell>
          <cell r="D800" t="str">
            <v>SERVIÇOS COMPLEMENTARES E SINALIZAÇÃO DE OBRA</v>
          </cell>
          <cell r="E800" t="str">
            <v/>
          </cell>
        </row>
        <row r="801">
          <cell r="A801" t="str">
            <v>4.10.1</v>
          </cell>
          <cell r="B801" t="str">
            <v>SINAPI-I DEZEMBRO 2025</v>
          </cell>
          <cell r="C801">
            <v>10848</v>
          </cell>
          <cell r="D801" t="str">
            <v>PLACA DE INAUGURACAO METALICA, *40* CM X *60* CM</v>
          </cell>
          <cell r="E801" t="str">
            <v>UN</v>
          </cell>
          <cell r="F801">
            <v>17</v>
          </cell>
        </row>
        <row r="802">
          <cell r="D802" t="str">
            <v>PLACA DE INAUGURAÇÃO</v>
          </cell>
          <cell r="F802">
            <v>17</v>
          </cell>
          <cell r="J802">
            <v>17</v>
          </cell>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4.10.4</v>
          </cell>
          <cell r="B810" t="str">
            <v>SINAPI DEZEMBRO 2025</v>
          </cell>
          <cell r="C810">
            <v>104790</v>
          </cell>
          <cell r="D810" t="str">
            <v>DEMOLIÇÃO DE PISO DE CONCRETO SIMPLES, DE FORMA MECANIZADA COM MARTELETE, SEM REAPROVEITAMENTO. AF_09/2023</v>
          </cell>
          <cell r="E810" t="str">
            <v>M3</v>
          </cell>
          <cell r="F810">
            <v>0.81</v>
          </cell>
        </row>
        <row r="811">
          <cell r="D811" t="str">
            <v>DEMOLIÇÃO</v>
          </cell>
          <cell r="F811">
            <v>0.81</v>
          </cell>
          <cell r="M811">
            <v>0.81</v>
          </cell>
        </row>
        <row r="813">
          <cell r="A813" t="str">
            <v>4.10.5</v>
          </cell>
          <cell r="B813" t="str">
            <v>SICRO OUTUBRO / 2025</v>
          </cell>
          <cell r="C813">
            <v>5219544</v>
          </cell>
          <cell r="D813" t="str">
            <v>CAVALETE EM PERFIL METÁLICO PARA PLACA DE SINALIZAÇÃO - 1,00 M X 1,00 M - CONFECÇÃO</v>
          </cell>
          <cell r="E813" t="str">
            <v>UN</v>
          </cell>
          <cell r="F813">
            <v>16</v>
          </cell>
          <cell r="I813" t="str">
            <v>QTDE DE VIAS</v>
          </cell>
          <cell r="J813" t="str">
            <v>QTDE</v>
          </cell>
        </row>
        <row r="814">
          <cell r="D814" t="str">
            <v>SINALIZAÇÃO DE OBRA</v>
          </cell>
          <cell r="F814">
            <v>16</v>
          </cell>
          <cell r="I814">
            <v>4</v>
          </cell>
          <cell r="J814">
            <v>4</v>
          </cell>
        </row>
        <row r="816">
          <cell r="A816" t="str">
            <v>4.10.6</v>
          </cell>
          <cell r="B816" t="str">
            <v>SICRO OUTUBRO / 2025</v>
          </cell>
          <cell r="C816">
            <v>5213417</v>
          </cell>
          <cell r="D816" t="str">
            <v>PLACA EM AÇO Nº 16 GALVANIZADO COM PELÍCULA RETRORREFLETIVA TIPO I + III - CONFECÇÃO</v>
          </cell>
          <cell r="E816" t="str">
            <v>M²</v>
          </cell>
          <cell r="F816">
            <v>12.8</v>
          </cell>
          <cell r="H816" t="str">
            <v>COMPR.</v>
          </cell>
          <cell r="I816" t="str">
            <v>ALTURA</v>
          </cell>
          <cell r="J816" t="str">
            <v>CAVALETE</v>
          </cell>
        </row>
        <row r="817">
          <cell r="D817" t="str">
            <v>SINALIZAÇÃO DE OBRA</v>
          </cell>
          <cell r="F817">
            <v>12.8</v>
          </cell>
          <cell r="H817">
            <v>1</v>
          </cell>
          <cell r="I817">
            <v>0.8</v>
          </cell>
          <cell r="J817">
            <v>16</v>
          </cell>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1.56</v>
          </cell>
        </row>
        <row r="820">
          <cell r="D820" t="str">
            <v>ESCAVAÇÃO DE MATERIAL (3ª CATEGORIA)</v>
          </cell>
          <cell r="F820">
            <v>1.56</v>
          </cell>
          <cell r="M820">
            <v>1.56</v>
          </cell>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24</v>
          </cell>
          <cell r="I822" t="str">
            <v>QTDE DE VIAS</v>
          </cell>
          <cell r="J822" t="str">
            <v>QTDE</v>
          </cell>
        </row>
        <row r="823">
          <cell r="D823" t="str">
            <v>LIXEIRA</v>
          </cell>
          <cell r="F823">
            <v>24</v>
          </cell>
          <cell r="I823">
            <v>4</v>
          </cell>
          <cell r="J823">
            <v>6</v>
          </cell>
        </row>
        <row r="825">
          <cell r="A825" t="str">
            <v>4.10.9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5.</v>
          </cell>
          <cell r="B837" t="str">
            <v/>
          </cell>
          <cell r="C837" t="str">
            <v/>
          </cell>
          <cell r="D837" t="str">
            <v>EXECUÇÃO DE SERVIÇOS DE ENGENHARIA PARA CAPEAMENTO E/OU RECAPEAMENTO DE VIAS EM CONCRETO BETUMINOSO USINADO À QUENTE (CBUQ)</v>
          </cell>
          <cell r="E837" t="str">
            <v/>
          </cell>
        </row>
        <row r="838">
          <cell r="A838" t="str">
            <v>5.1</v>
          </cell>
          <cell r="B838" t="str">
            <v/>
          </cell>
          <cell r="C838" t="str">
            <v/>
          </cell>
          <cell r="D838" t="str">
            <v>ADMINISTRAÇÃO LOCAL</v>
          </cell>
          <cell r="E838" t="str">
            <v/>
          </cell>
        </row>
        <row r="839">
          <cell r="A839" t="str">
            <v>5.1.1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5.2</v>
          </cell>
          <cell r="B842" t="str">
            <v/>
          </cell>
          <cell r="C842" t="str">
            <v/>
          </cell>
          <cell r="D842" t="str">
            <v>SERVIÇOS PRELIMINARES</v>
          </cell>
          <cell r="E842" t="str">
            <v/>
          </cell>
        </row>
        <row r="843">
          <cell r="A843" t="str">
            <v>5.2.1</v>
          </cell>
          <cell r="B843" t="str">
            <v>SINAPI DEZEMBRO 2025</v>
          </cell>
          <cell r="C843">
            <v>103689</v>
          </cell>
          <cell r="D843" t="str">
            <v>FORNECIMENTO E INSTALAÇÃO DE PLACA DE OBRA COM CHAPA GALVANIZADA E ESTRUTURA DE MADEIRA. AF_03/2022_PS</v>
          </cell>
          <cell r="E843" t="str">
            <v>M2</v>
          </cell>
          <cell r="F843">
            <v>358.02</v>
          </cell>
        </row>
        <row r="844">
          <cell r="D844" t="str">
            <v>MODELO 01</v>
          </cell>
          <cell r="F844">
            <v>110.16</v>
          </cell>
          <cell r="H844">
            <v>3.6</v>
          </cell>
          <cell r="I844">
            <v>1.8</v>
          </cell>
          <cell r="J844">
            <v>17</v>
          </cell>
        </row>
        <row r="845">
          <cell r="D845" t="str">
            <v>MODELO 02</v>
          </cell>
          <cell r="F845">
            <v>247.86</v>
          </cell>
          <cell r="H845">
            <v>5.4</v>
          </cell>
          <cell r="I845">
            <v>2.7</v>
          </cell>
          <cell r="J845">
            <v>17</v>
          </cell>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5.2.3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5.3</v>
          </cell>
          <cell r="B853" t="str">
            <v/>
          </cell>
          <cell r="C853" t="str">
            <v/>
          </cell>
          <cell r="D853" t="str">
            <v>MOBILIZAÇÃO</v>
          </cell>
          <cell r="E853" t="str">
            <v/>
          </cell>
        </row>
        <row r="854">
          <cell r="A854" t="str">
            <v>5.3.1</v>
          </cell>
          <cell r="B854" t="str">
            <v>COMPOSIÇÃO</v>
          </cell>
          <cell r="C854" t="str">
            <v>CPU 002</v>
          </cell>
          <cell r="D854" t="str">
            <v>MOBILIZAÇÃO DE MAQUINAS E EQUIPAMENTOS - PAVIMENTAÇÃO ASFÁLTICA, CAPEAMENTO E/OU RECAPEAMENTO</v>
          </cell>
          <cell r="E854" t="str">
            <v>UN</v>
          </cell>
          <cell r="F854">
            <v>16</v>
          </cell>
        </row>
        <row r="855">
          <cell r="D855" t="str">
            <v>MOBILIZAÇÃO</v>
          </cell>
          <cell r="F855">
            <v>16</v>
          </cell>
          <cell r="J855">
            <v>16</v>
          </cell>
        </row>
        <row r="857">
          <cell r="A857" t="str">
            <v>5.4</v>
          </cell>
          <cell r="B857" t="str">
            <v/>
          </cell>
          <cell r="C857" t="str">
            <v/>
          </cell>
          <cell r="D857" t="str">
            <v>DESMOBILIZAÇÃO</v>
          </cell>
          <cell r="E857" t="str">
            <v/>
          </cell>
        </row>
        <row r="858">
          <cell r="A858" t="str">
            <v>5.4.1</v>
          </cell>
          <cell r="B858" t="str">
            <v>COMPOSIÇÃO</v>
          </cell>
          <cell r="C858" t="str">
            <v>CPU 003</v>
          </cell>
          <cell r="D858" t="str">
            <v>DESMOBILIZAÇÃO DE MAQUINAS E EQUIPAMENTOS - PAVIMENTAÇÃO ASFÁLTICA, CAPEAMENTO E/OU RECAPEAMENTO</v>
          </cell>
          <cell r="E858" t="str">
            <v>UN</v>
          </cell>
          <cell r="F858">
            <v>16</v>
          </cell>
        </row>
        <row r="859">
          <cell r="D859" t="str">
            <v>DESMOBILIZAÇÃO</v>
          </cell>
          <cell r="F859">
            <v>16</v>
          </cell>
          <cell r="J859">
            <v>16</v>
          </cell>
        </row>
        <row r="861">
          <cell r="A861" t="str">
            <v>5.5</v>
          </cell>
          <cell r="B861" t="str">
            <v/>
          </cell>
          <cell r="C861" t="str">
            <v/>
          </cell>
          <cell r="D861" t="str">
            <v>PAVIMENTAÇÃO EM CBUQ (CONCRETO BETUMINOSO USINADO À QUENTE)</v>
          </cell>
          <cell r="E861" t="str">
            <v/>
          </cell>
        </row>
        <row r="862">
          <cell r="A862" t="str">
            <v>5.5.1</v>
          </cell>
          <cell r="B862" t="str">
            <v>SICRO OUTUBRO / 2025</v>
          </cell>
          <cell r="C862">
            <v>4011212</v>
          </cell>
          <cell r="D862" t="str">
            <v>VARREDURA DA SUPERFÍCIE PARA EXECUÇÃO DE REVESTIMENTO ASFÁLTICO</v>
          </cell>
          <cell r="E862" t="str">
            <v>M²</v>
          </cell>
          <cell r="F862">
            <v>34501.199999999997</v>
          </cell>
        </row>
        <row r="863">
          <cell r="D863" t="str">
            <v>ÁREA DO PAVIMENTO</v>
          </cell>
          <cell r="F863">
            <v>34501.199999999997</v>
          </cell>
          <cell r="K863">
            <v>34501.199999999997</v>
          </cell>
        </row>
        <row r="865">
          <cell r="A865" t="str">
            <v>5.5.2</v>
          </cell>
          <cell r="B865" t="str">
            <v>COMPOSIÇÃO</v>
          </cell>
          <cell r="C865" t="str">
            <v>CPU 017</v>
          </cell>
          <cell r="D865" t="str">
            <v>CONCRETO ASFÁLTICO - FAIXA C-12,5 - AREIA E BRITA COMERCIAIS</v>
          </cell>
          <cell r="E865" t="str">
            <v>T</v>
          </cell>
          <cell r="F865">
            <v>4407.18</v>
          </cell>
          <cell r="L865" t="str">
            <v>Massa Esp. CBUQ
(T/M3)</v>
          </cell>
          <cell r="M865" t="str">
            <v>Volume do Asfalto (M3)</v>
          </cell>
        </row>
        <row r="866">
          <cell r="D866" t="str">
            <v>PAVIMENTO ASFÁLTICO</v>
          </cell>
          <cell r="F866">
            <v>4407.18</v>
          </cell>
          <cell r="L866">
            <v>2.5548000000000002</v>
          </cell>
          <cell r="M866">
            <v>1725.06</v>
          </cell>
        </row>
        <row r="868">
          <cell r="A868" t="str">
            <v>5.5.3</v>
          </cell>
          <cell r="B868" t="str">
            <v>SINAPI DEZEMBRO 2025</v>
          </cell>
          <cell r="C868">
            <v>100987</v>
          </cell>
          <cell r="D868" t="str">
            <v>CARGA DE MISTURA ASFÁLTICA EM CAMINHÃO BASCULANTE 14 M³ (UNIDADE: M3). AF_07/2020</v>
          </cell>
          <cell r="E868" t="str">
            <v>M3</v>
          </cell>
          <cell r="F868">
            <v>1725.06</v>
          </cell>
        </row>
        <row r="869">
          <cell r="D869" t="str">
            <v>CARGA DO MATERIAL ASFÁLTICO</v>
          </cell>
          <cell r="F869">
            <v>1725.06</v>
          </cell>
          <cell r="M869">
            <v>1725.06</v>
          </cell>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90327.59</v>
          </cell>
          <cell r="H871" t="str">
            <v>KM</v>
          </cell>
          <cell r="M871" t="str">
            <v>CARGA</v>
          </cell>
        </row>
        <row r="872">
          <cell r="D872" t="str">
            <v>CARGA DO MATERIAL ASFÁLTICO</v>
          </cell>
          <cell r="F872">
            <v>90327.59</v>
          </cell>
          <cell r="H872">
            <v>58.18</v>
          </cell>
          <cell r="L872">
            <v>0.9</v>
          </cell>
          <cell r="M872">
            <v>1725.06</v>
          </cell>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10036.39</v>
          </cell>
        </row>
        <row r="875">
          <cell r="D875" t="str">
            <v>CARGA DO MATERIAL ASFÁLTICO</v>
          </cell>
          <cell r="F875">
            <v>10036.39</v>
          </cell>
          <cell r="L875">
            <v>0.1</v>
          </cell>
          <cell r="M875">
            <v>100363.99</v>
          </cell>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903.27</v>
          </cell>
          <cell r="H877" t="str">
            <v>KM</v>
          </cell>
          <cell r="K877" t="str">
            <v>ÁREA</v>
          </cell>
          <cell r="L877" t="str">
            <v>Taxa de Emulsão RR-2C TON/M2</v>
          </cell>
        </row>
        <row r="878">
          <cell r="D878" t="str">
            <v>TRANSPORTE DA PINTURA</v>
          </cell>
          <cell r="F878">
            <v>903.27</v>
          </cell>
          <cell r="H878">
            <v>58.18</v>
          </cell>
          <cell r="K878">
            <v>34501.199999999997</v>
          </cell>
          <cell r="L878">
            <v>4.4999999999999999E-4</v>
          </cell>
        </row>
        <row r="880">
          <cell r="A880" t="str">
            <v>5.5.7</v>
          </cell>
          <cell r="B880" t="str">
            <v>SICRO OUTUBRO / 2025</v>
          </cell>
          <cell r="C880">
            <v>4011353</v>
          </cell>
          <cell r="D880" t="str">
            <v>PINTURA DE LIGAÇÃO (ADAPTADO)</v>
          </cell>
          <cell r="E880" t="str">
            <v>M²</v>
          </cell>
          <cell r="F880">
            <v>34501.199999999997</v>
          </cell>
        </row>
        <row r="881">
          <cell r="D881" t="str">
            <v>ÁREA DO PAVIMENTO</v>
          </cell>
          <cell r="F881">
            <v>34501.199999999997</v>
          </cell>
          <cell r="K881">
            <v>34501.199999999997</v>
          </cell>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10350.36</v>
          </cell>
        </row>
        <row r="884">
          <cell r="D884" t="str">
            <v>ÁREA DO PAVIMENTO</v>
          </cell>
          <cell r="F884">
            <v>10350.36</v>
          </cell>
          <cell r="K884">
            <v>34501.199999999997</v>
          </cell>
          <cell r="L884">
            <v>0.3</v>
          </cell>
        </row>
        <row r="886">
          <cell r="A886" t="str">
            <v>5.5.9</v>
          </cell>
          <cell r="B886" t="str">
            <v>COMPOSIÇÃO</v>
          </cell>
          <cell r="C886" t="str">
            <v>CPU 008</v>
          </cell>
          <cell r="D886" t="str">
            <v>TRANSPORTE DE EMULSÃO ASFÁLTICA CATIÔNICA RR-2C PARA PAVIMENTAÇÃO ASFÁLTICA DA REFINARIA ATÉ A OBRA</v>
          </cell>
          <cell r="E886" t="str">
            <v>T</v>
          </cell>
          <cell r="F886">
            <v>15.52</v>
          </cell>
          <cell r="L886" t="str">
            <v>Taxa de Emulsão RR-2C TON/M2</v>
          </cell>
        </row>
        <row r="887">
          <cell r="D887" t="str">
            <v>TRANSPORTE DA EMULSÃO</v>
          </cell>
          <cell r="F887">
            <v>15.52</v>
          </cell>
          <cell r="K887">
            <v>34501.199999999997</v>
          </cell>
          <cell r="L887">
            <v>4.4999999999999999E-4</v>
          </cell>
        </row>
        <row r="889">
          <cell r="A889" t="str">
            <v>5.5.10</v>
          </cell>
          <cell r="B889" t="str">
            <v>COMPOSIÇÃO</v>
          </cell>
          <cell r="C889" t="str">
            <v>CPU 018</v>
          </cell>
          <cell r="D889" t="str">
            <v>TRANSPORTE DE CIMENTO ASFÁLTICO DE PETRÓLEO CAP 50/70 DA REFINARIA ATÉ A USINA DE ASFALTO</v>
          </cell>
          <cell r="E889" t="str">
            <v>T</v>
          </cell>
          <cell r="F889">
            <v>278.52999999999997</v>
          </cell>
          <cell r="J889" t="str">
            <v>Massa Esp. CBUQ
(T/M3)</v>
          </cell>
          <cell r="L889" t="str">
            <v>Taxa de CAP 50/70 TON/TON</v>
          </cell>
          <cell r="M889" t="str">
            <v>Volume do Asfalto (M3)</v>
          </cell>
        </row>
        <row r="890">
          <cell r="D890" t="str">
            <v>TRANSPORTE DO ASFALTO</v>
          </cell>
          <cell r="F890">
            <v>278.52999999999997</v>
          </cell>
          <cell r="J890">
            <v>2.5548000000000002</v>
          </cell>
          <cell r="L890">
            <v>6.3200000000000006E-2</v>
          </cell>
          <cell r="M890">
            <v>1725.06</v>
          </cell>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517.51</v>
          </cell>
        </row>
        <row r="893">
          <cell r="D893" t="str">
            <v>REPARO</v>
          </cell>
          <cell r="F893">
            <v>517.51</v>
          </cell>
          <cell r="I893">
            <v>0.15</v>
          </cell>
          <cell r="K893">
            <v>34501.199999999997</v>
          </cell>
          <cell r="L893">
            <v>0.1</v>
          </cell>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1035.02</v>
          </cell>
        </row>
        <row r="896">
          <cell r="D896" t="str">
            <v>CARGA DO MATERIAL GRANULAR</v>
          </cell>
          <cell r="F896">
            <v>517.51</v>
          </cell>
          <cell r="M896">
            <v>517.51</v>
          </cell>
        </row>
        <row r="897">
          <cell r="D897" t="str">
            <v>CARGA DA FRESAGEM</v>
          </cell>
          <cell r="F897">
            <v>517.51</v>
          </cell>
          <cell r="L897">
            <v>0.3</v>
          </cell>
          <cell r="M897">
            <v>1725.06</v>
          </cell>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109993.64</v>
          </cell>
          <cell r="H899" t="str">
            <v>KM</v>
          </cell>
          <cell r="M899" t="str">
            <v>CARGA</v>
          </cell>
        </row>
        <row r="900">
          <cell r="D900" t="str">
            <v>TRANSPORTE DA CARGA GRANULAR</v>
          </cell>
          <cell r="F900">
            <v>63427.06</v>
          </cell>
          <cell r="H900">
            <v>136.18</v>
          </cell>
          <cell r="L900">
            <v>0.9</v>
          </cell>
          <cell r="M900">
            <v>517.51</v>
          </cell>
        </row>
        <row r="901">
          <cell r="D901" t="str">
            <v>TRANSPORTE CARGA DA FRESAGEM</v>
          </cell>
          <cell r="F901">
            <v>46566.58</v>
          </cell>
          <cell r="H901">
            <v>99.98</v>
          </cell>
          <cell r="L901">
            <v>0.9</v>
          </cell>
          <cell r="M901">
            <v>517.51</v>
          </cell>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12221.51</v>
          </cell>
        </row>
        <row r="904">
          <cell r="D904" t="str">
            <v>TRANSPORTE DA CARGA</v>
          </cell>
          <cell r="F904">
            <v>7047.45</v>
          </cell>
          <cell r="L904">
            <v>0.1</v>
          </cell>
          <cell r="M904">
            <v>70474.509999999995</v>
          </cell>
        </row>
        <row r="905">
          <cell r="D905" t="str">
            <v>TRANSPORTE CARGA DA FRESAGEM</v>
          </cell>
          <cell r="F905">
            <v>5174.0600000000004</v>
          </cell>
          <cell r="L905">
            <v>0.1</v>
          </cell>
          <cell r="M905">
            <v>51740.65</v>
          </cell>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1322.15</v>
          </cell>
          <cell r="I907" t="str">
            <v>Espessura</v>
          </cell>
          <cell r="K907" t="str">
            <v>Área de fresagem</v>
          </cell>
          <cell r="L907" t="str">
            <v>Massa Esp. CBUQ
(T/M3)</v>
          </cell>
        </row>
        <row r="908">
          <cell r="D908" t="str">
            <v>FRESAGEM</v>
          </cell>
          <cell r="F908">
            <v>1322.15</v>
          </cell>
          <cell r="I908">
            <v>0.05</v>
          </cell>
          <cell r="K908">
            <v>10350.36</v>
          </cell>
          <cell r="L908">
            <v>2.5548000000000002</v>
          </cell>
        </row>
        <row r="910">
          <cell r="A910" t="str">
            <v>5.6</v>
          </cell>
          <cell r="B910" t="str">
            <v/>
          </cell>
          <cell r="C910" t="str">
            <v/>
          </cell>
          <cell r="D910" t="str">
            <v>SINALIZAÇÃO VIÁRIA VERTICAL</v>
          </cell>
          <cell r="E910" t="str">
            <v/>
          </cell>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90</v>
          </cell>
        </row>
        <row r="912">
          <cell r="D912" t="str">
            <v>PLACA R1</v>
          </cell>
          <cell r="F912">
            <v>90</v>
          </cell>
          <cell r="J912">
            <v>15</v>
          </cell>
          <cell r="L912">
            <v>6</v>
          </cell>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36</v>
          </cell>
        </row>
        <row r="918">
          <cell r="D918" t="str">
            <v>PLACA DE ADVERTÊNCIA</v>
          </cell>
          <cell r="F918">
            <v>36</v>
          </cell>
          <cell r="J918">
            <v>6</v>
          </cell>
          <cell r="L918">
            <v>6</v>
          </cell>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126</v>
          </cell>
        </row>
        <row r="921">
          <cell r="D921" t="str">
            <v>PLACA DE ADVERTÊNCIA</v>
          </cell>
          <cell r="F921">
            <v>36</v>
          </cell>
          <cell r="J921">
            <v>36</v>
          </cell>
        </row>
        <row r="922">
          <cell r="D922" t="str">
            <v>PLACA DE REGULAMENTAÇÃO</v>
          </cell>
          <cell r="F922">
            <v>90</v>
          </cell>
          <cell r="J922">
            <v>90</v>
          </cell>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90</v>
          </cell>
        </row>
        <row r="925">
          <cell r="D925" t="str">
            <v>PLACA DE REGULAMENTAÇÃO</v>
          </cell>
          <cell r="F925">
            <v>90</v>
          </cell>
          <cell r="J925">
            <v>15</v>
          </cell>
          <cell r="L925">
            <v>6</v>
          </cell>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12</v>
          </cell>
        </row>
        <row r="928">
          <cell r="D928" t="str">
            <v>PLACA R2</v>
          </cell>
          <cell r="F928">
            <v>12</v>
          </cell>
          <cell r="J928">
            <v>2</v>
          </cell>
          <cell r="L928">
            <v>6</v>
          </cell>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12</v>
          </cell>
        </row>
        <row r="931">
          <cell r="D931" t="str">
            <v>PLACA R2</v>
          </cell>
          <cell r="F931">
            <v>12</v>
          </cell>
          <cell r="J931">
            <v>12</v>
          </cell>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31</v>
          </cell>
        </row>
        <row r="934">
          <cell r="D934" t="str">
            <v>PLACA DE IDENTIFICAÇÃO DE RUA</v>
          </cell>
          <cell r="F934">
            <v>31</v>
          </cell>
          <cell r="J934">
            <v>76.67</v>
          </cell>
          <cell r="L934">
            <v>0.4</v>
          </cell>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46</v>
          </cell>
        </row>
        <row r="937">
          <cell r="D937" t="str">
            <v>PLACA DE IDENTIFICAÇÃO DE RUA</v>
          </cell>
          <cell r="F937">
            <v>46</v>
          </cell>
          <cell r="J937">
            <v>76.67</v>
          </cell>
          <cell r="L937">
            <v>0.6</v>
          </cell>
        </row>
        <row r="939">
          <cell r="A939" t="str">
            <v>5.7</v>
          </cell>
          <cell r="B939" t="str">
            <v/>
          </cell>
          <cell r="C939" t="str">
            <v/>
          </cell>
          <cell r="D939" t="str">
            <v>SINALIZAÇÃO VIÁRIA HORIZONTAL</v>
          </cell>
          <cell r="E939" t="str">
            <v/>
          </cell>
        </row>
        <row r="940">
          <cell r="A940" t="str">
            <v>5.7.1</v>
          </cell>
          <cell r="B940" t="str">
            <v>SICRO OUTUBRO / 2025</v>
          </cell>
          <cell r="C940">
            <v>5213401</v>
          </cell>
          <cell r="D940" t="str">
            <v>PINTURA DE FAIXA COM TINTA ACRÍLICA - ESPESSURA DE 0,6 MM</v>
          </cell>
          <cell r="E940" t="str">
            <v>M²</v>
          </cell>
          <cell r="F940">
            <v>4370.1499999999996</v>
          </cell>
        </row>
        <row r="941">
          <cell r="D941" t="str">
            <v>FAIXA DE EIXO = COMPRIMENTO DA VIA X 4 FAIXAS</v>
          </cell>
          <cell r="F941">
            <v>2300.08</v>
          </cell>
          <cell r="G941">
            <v>0.1</v>
          </cell>
          <cell r="H941">
            <v>5750.2</v>
          </cell>
          <cell r="J941">
            <v>4</v>
          </cell>
        </row>
        <row r="942">
          <cell r="D942" t="str">
            <v>CICLOFAIXA</v>
          </cell>
          <cell r="F942">
            <v>2070.0700000000002</v>
          </cell>
          <cell r="G942">
            <v>1.2</v>
          </cell>
          <cell r="H942">
            <v>5750.2</v>
          </cell>
          <cell r="L942">
            <v>0.3</v>
          </cell>
        </row>
        <row r="944">
          <cell r="A944" t="str">
            <v>5.7.2</v>
          </cell>
          <cell r="B944" t="str">
            <v>SICRO OUTUBRO / 2025</v>
          </cell>
          <cell r="C944">
            <v>5213410</v>
          </cell>
          <cell r="D944" t="str">
            <v>PINTURA DE FAIXA COM TERMOPLÁSTICO EM ALTO RELEVO TIPO I POR EXTRUSÃO - RELEVO DUPLO COM BASE</v>
          </cell>
          <cell r="E944" t="str">
            <v>M²</v>
          </cell>
          <cell r="F944">
            <v>230.04</v>
          </cell>
        </row>
        <row r="945">
          <cell r="D945" t="str">
            <v>FAIXA DE PEDESTRE</v>
          </cell>
          <cell r="F945">
            <v>230.04</v>
          </cell>
          <cell r="J945">
            <v>19.170000000000002</v>
          </cell>
          <cell r="K945">
            <v>24</v>
          </cell>
          <cell r="L945">
            <v>0.5</v>
          </cell>
        </row>
        <row r="947">
          <cell r="A947" t="str">
            <v>5.7.3</v>
          </cell>
          <cell r="B947" t="str">
            <v>SICRO OUTUBRO / 2025</v>
          </cell>
          <cell r="C947">
            <v>5219606</v>
          </cell>
          <cell r="D947" t="str">
            <v>TACHA REFLETIVA EM PLÁSTICO INJETADO - BIDIRECIONAL TIPO II - COM UM PINO - FORNECIMENTO E COLOCAÇÃO</v>
          </cell>
          <cell r="E947" t="str">
            <v>UN</v>
          </cell>
          <cell r="F947">
            <v>1150</v>
          </cell>
        </row>
        <row r="948">
          <cell r="D948" t="str">
            <v>TACHA BIDIRECIONAL A CADA 1,5 M</v>
          </cell>
          <cell r="F948">
            <v>1150</v>
          </cell>
          <cell r="H948">
            <v>5750.2</v>
          </cell>
          <cell r="J948">
            <v>1</v>
          </cell>
          <cell r="K948">
            <v>1.5</v>
          </cell>
          <cell r="L948">
            <v>0.3</v>
          </cell>
        </row>
        <row r="950">
          <cell r="A950" t="str">
            <v>5.7.4</v>
          </cell>
          <cell r="B950" t="str">
            <v>SICRO OUTUBRO / 2025</v>
          </cell>
          <cell r="C950">
            <v>5213407</v>
          </cell>
          <cell r="D950" t="str">
            <v>PINTURA DE SETAS E ZEBRADOS COM TINTA ACRÍLICA EMULSIONADA EM ÁGUA - ESPESSURA DE 0,5 MM</v>
          </cell>
          <cell r="E950" t="str">
            <v>M²</v>
          </cell>
          <cell r="F950">
            <v>1725.06</v>
          </cell>
          <cell r="O950">
            <v>80</v>
          </cell>
          <cell r="P950">
            <v>9600</v>
          </cell>
        </row>
        <row r="951">
          <cell r="D951" t="str">
            <v>SETAS E FAIXAS ZEBRADAS</v>
          </cell>
          <cell r="F951">
            <v>1725.06</v>
          </cell>
          <cell r="G951">
            <v>6</v>
          </cell>
          <cell r="H951">
            <v>5750.2</v>
          </cell>
          <cell r="L951">
            <v>0.05</v>
          </cell>
        </row>
        <row r="953">
          <cell r="A953" t="str">
            <v>5.7.5</v>
          </cell>
          <cell r="B953" t="str">
            <v>SINAPI DEZEMBRO 2025</v>
          </cell>
          <cell r="C953">
            <v>102498</v>
          </cell>
          <cell r="D953" t="str">
            <v>PINTURA DE MEIO-FIO COM TINTA BRANCA A BASE DE CAL (CAIAÇÃO). AF_05/2021</v>
          </cell>
          <cell r="E953" t="str">
            <v>M</v>
          </cell>
          <cell r="F953">
            <v>11500.4</v>
          </cell>
        </row>
        <row r="954">
          <cell r="D954" t="str">
            <v>MEIO-FIO</v>
          </cell>
          <cell r="F954">
            <v>11500.4</v>
          </cell>
          <cell r="H954">
            <v>5750.2</v>
          </cell>
          <cell r="J954">
            <v>2</v>
          </cell>
        </row>
        <row r="956">
          <cell r="A956" t="str">
            <v>5.7.6</v>
          </cell>
          <cell r="B956" t="str">
            <v>SICRO OUTUBRO / 2025</v>
          </cell>
          <cell r="C956">
            <v>4915708</v>
          </cell>
          <cell r="D956" t="str">
            <v>LIMPEZA DE SARJETA E MEIO-FIO</v>
          </cell>
          <cell r="E956" t="str">
            <v>M</v>
          </cell>
          <cell r="F956">
            <v>23000.799999999999</v>
          </cell>
        </row>
        <row r="957">
          <cell r="D957" t="str">
            <v>SARJETA</v>
          </cell>
          <cell r="F957">
            <v>11500.4</v>
          </cell>
          <cell r="H957">
            <v>5750.2</v>
          </cell>
          <cell r="J957">
            <v>2</v>
          </cell>
        </row>
        <row r="958">
          <cell r="D958" t="str">
            <v>MEIO FIO</v>
          </cell>
          <cell r="F958">
            <v>11500.4</v>
          </cell>
          <cell r="H958">
            <v>5750.2</v>
          </cell>
          <cell r="J958">
            <v>2</v>
          </cell>
        </row>
        <row r="960">
          <cell r="A960" t="str">
            <v>5.8</v>
          </cell>
          <cell r="B960" t="str">
            <v/>
          </cell>
          <cell r="C960" t="str">
            <v/>
          </cell>
          <cell r="D960" t="str">
            <v>SERVIÇOS COMPLEMENTARES E SINALIZAÇÃO DE OBRA</v>
          </cell>
          <cell r="E960" t="str">
            <v/>
          </cell>
        </row>
        <row r="961">
          <cell r="A961" t="str">
            <v>5.8.1</v>
          </cell>
          <cell r="B961" t="str">
            <v>SINAPI-I DEZEMBRO 2025</v>
          </cell>
          <cell r="C961">
            <v>10848</v>
          </cell>
          <cell r="D961" t="str">
            <v>PLACA DE INAUGURACAO METALICA, *40* CM X *60* CM</v>
          </cell>
          <cell r="E961" t="str">
            <v>UN</v>
          </cell>
          <cell r="F961">
            <v>17</v>
          </cell>
        </row>
        <row r="962">
          <cell r="D962" t="str">
            <v>PLACA DE INAUGURAÇÃO</v>
          </cell>
          <cell r="F962">
            <v>17</v>
          </cell>
          <cell r="J962">
            <v>17</v>
          </cell>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5.8.4</v>
          </cell>
          <cell r="B970" t="str">
            <v>SINAPI DEZEMBRO 2025</v>
          </cell>
          <cell r="C970">
            <v>104790</v>
          </cell>
          <cell r="D970" t="str">
            <v>DEMOLIÇÃO DE PISO DE CONCRETO SIMPLES, DE FORMA MECANIZADA COM MARTELETE, SEM REAPROVEITAMENTO. AF_09/2023</v>
          </cell>
          <cell r="E970" t="str">
            <v>M3</v>
          </cell>
          <cell r="F970">
            <v>2.7</v>
          </cell>
        </row>
        <row r="971">
          <cell r="D971" t="str">
            <v>DEMOLIÇÃO</v>
          </cell>
          <cell r="F971">
            <v>2.7</v>
          </cell>
          <cell r="M971">
            <v>2.7</v>
          </cell>
        </row>
        <row r="973">
          <cell r="A973" t="str">
            <v>5.8.5</v>
          </cell>
          <cell r="B973" t="str">
            <v>SICRO OUTUBRO / 2025</v>
          </cell>
          <cell r="C973">
            <v>5219544</v>
          </cell>
          <cell r="D973" t="str">
            <v>CAVALETE EM PERFIL METÁLICO PARA PLACA DE SINALIZAÇÃO - 1,00 M X 1,00 M - CONFECÇÃO</v>
          </cell>
          <cell r="E973" t="str">
            <v>UN</v>
          </cell>
          <cell r="F973">
            <v>76</v>
          </cell>
          <cell r="I973" t="str">
            <v>QTDE DE VIAS</v>
          </cell>
          <cell r="J973" t="str">
            <v>QTDE</v>
          </cell>
        </row>
        <row r="974">
          <cell r="D974" t="str">
            <v>SINALIZAÇÃO DE OBRA</v>
          </cell>
          <cell r="F974">
            <v>76</v>
          </cell>
          <cell r="I974">
            <v>19</v>
          </cell>
          <cell r="J974">
            <v>4</v>
          </cell>
        </row>
        <row r="976">
          <cell r="A976" t="str">
            <v>5.8.6</v>
          </cell>
          <cell r="B976" t="str">
            <v>SICRO OUTUBRO / 2025</v>
          </cell>
          <cell r="C976">
            <v>5213417</v>
          </cell>
          <cell r="D976" t="str">
            <v>PLACA EM AÇO Nº 16 GALVANIZADO COM PELÍCULA RETRORREFLETIVA TIPO I + III - CONFECÇÃO</v>
          </cell>
          <cell r="E976" t="str">
            <v>M²</v>
          </cell>
          <cell r="F976">
            <v>60.8</v>
          </cell>
          <cell r="H976" t="str">
            <v>COMPR.</v>
          </cell>
          <cell r="I976" t="str">
            <v>ALTURA</v>
          </cell>
          <cell r="J976" t="str">
            <v>CAVALETE</v>
          </cell>
        </row>
        <row r="977">
          <cell r="D977" t="str">
            <v>SINALIZAÇÃO DE OBRA</v>
          </cell>
          <cell r="F977">
            <v>60.8</v>
          </cell>
          <cell r="H977">
            <v>1</v>
          </cell>
          <cell r="I977">
            <v>0.8</v>
          </cell>
          <cell r="J977">
            <v>76</v>
          </cell>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114</v>
          </cell>
          <cell r="I979" t="str">
            <v>QTDE DE VIAS</v>
          </cell>
          <cell r="J979" t="str">
            <v>QTDE</v>
          </cell>
        </row>
        <row r="980">
          <cell r="D980" t="str">
            <v>LIXEIRA</v>
          </cell>
          <cell r="F980">
            <v>114</v>
          </cell>
          <cell r="I980">
            <v>19</v>
          </cell>
          <cell r="J980">
            <v>6</v>
          </cell>
        </row>
        <row r="982">
          <cell r="A982" t="str">
            <v>5.8.8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cell r="C998" t="str">
            <v>Data:</v>
          </cell>
          <cell r="D998">
            <v>46159</v>
          </cell>
        </row>
        <row r="999">
          <cell r="A999" t="str">
            <v>Nome:</v>
          </cell>
          <cell r="B999" t="str">
            <v>Geisiane Maria Duarte</v>
          </cell>
          <cell r="C999" t="str">
            <v>Localidade:</v>
          </cell>
          <cell r="D999" t="str">
            <v>DIVERSOS MUNICÍPIOS</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row r="3">
          <cell r="A3" t="str">
            <v>CPU 001</v>
          </cell>
          <cell r="B3" t="str">
            <v>COMPOSIÇÃO</v>
          </cell>
          <cell r="C3" t="str">
            <v>CANTEIRO DE OBRAS CENTRAL</v>
          </cell>
          <cell r="D3" t="str">
            <v>UN</v>
          </cell>
          <cell r="E3">
            <v>241060.64</v>
          </cell>
          <cell r="F3">
            <v>241060.64</v>
          </cell>
        </row>
        <row r="4">
          <cell r="A4" t="str">
            <v>CPU 002</v>
          </cell>
          <cell r="B4" t="str">
            <v>COMPOSIÇÃO</v>
          </cell>
          <cell r="C4" t="str">
            <v>MOBILIZAÇÃO DE MAQUINAS E EQUIPAMENTOS - PAVIMENTAÇÃO ASFÁLTICA, CAPEAMENTO E/OU RECAPEAMENTO</v>
          </cell>
          <cell r="D4" t="str">
            <v>UN</v>
          </cell>
          <cell r="E4">
            <v>14789.59</v>
          </cell>
          <cell r="F4">
            <v>14900.07</v>
          </cell>
        </row>
        <row r="5">
          <cell r="A5" t="str">
            <v>CPU 003</v>
          </cell>
          <cell r="B5" t="str">
            <v>COMPOSIÇÃO</v>
          </cell>
          <cell r="C5" t="str">
            <v>DESMOBILIZAÇÃO DE MAQUINAS E EQUIPAMENTOS - PAVIMENTAÇÃO ASFÁLTICA, CAPEAMENTO E/OU RECAPEAMENTO</v>
          </cell>
          <cell r="D5" t="str">
            <v>UN</v>
          </cell>
          <cell r="E5">
            <v>14789.59</v>
          </cell>
          <cell r="F5">
            <v>14900.07</v>
          </cell>
        </row>
        <row r="6">
          <cell r="A6" t="str">
            <v>CPU 004</v>
          </cell>
          <cell r="B6" t="str">
            <v>COMPOSIÇÃO</v>
          </cell>
          <cell r="C6" t="str">
            <v>MOBILIZAÇÃO DE MAQUINAS E EQUIPAMENTOS - PAVIMENTAÇÃO EM PARALELEPÍPEDO E/OU INTERTRAVADO</v>
          </cell>
          <cell r="D6" t="str">
            <v>UN</v>
          </cell>
          <cell r="E6">
            <v>281.52999999999997</v>
          </cell>
          <cell r="F6">
            <v>284.47000000000003</v>
          </cell>
        </row>
        <row r="7">
          <cell r="A7" t="str">
            <v>CPU 005</v>
          </cell>
          <cell r="B7" t="str">
            <v>COMPOSIÇÃO</v>
          </cell>
          <cell r="C7" t="str">
            <v>DESMOBILIZAÇÃO DE MAQUINAS E EQUIPAMENTOS - PAVIMENTAÇÃO EM PARALELEPÍPEDO E/OU INTERTRAVADO</v>
          </cell>
          <cell r="D7" t="str">
            <v>UN</v>
          </cell>
          <cell r="E7">
            <v>281.52999999999997</v>
          </cell>
          <cell r="F7">
            <v>284.47000000000003</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494.05</v>
          </cell>
          <cell r="F10">
            <v>494.05</v>
          </cell>
        </row>
        <row r="11">
          <cell r="A11" t="str">
            <v>CPU 009</v>
          </cell>
          <cell r="B11" t="str">
            <v>COMPOSIÇÃO</v>
          </cell>
          <cell r="C11" t="str">
            <v>ADMINISTRAÇÃO LOCAL PARA PAVIMENTAÇÃO ASFÁLTICA (12 MESES)</v>
          </cell>
          <cell r="D11" t="str">
            <v>UN</v>
          </cell>
          <cell r="E11">
            <v>246550.39999999999</v>
          </cell>
          <cell r="F11">
            <v>264347.65000000002</v>
          </cell>
        </row>
        <row r="12">
          <cell r="A12" t="str">
            <v>CPU 010</v>
          </cell>
          <cell r="B12" t="str">
            <v>COMPOSIÇÃO</v>
          </cell>
          <cell r="C12" t="str">
            <v>ADMINISTRAÇÃO LOCAL PARA PAVIMENTAÇÃO EM PEDRA GRANÍTICA (12 MESES)</v>
          </cell>
          <cell r="D12" t="str">
            <v>UN</v>
          </cell>
          <cell r="E12">
            <v>154613.32999999999</v>
          </cell>
          <cell r="F12">
            <v>169255.97</v>
          </cell>
        </row>
        <row r="13">
          <cell r="A13" t="str">
            <v>CPU 011</v>
          </cell>
          <cell r="B13" t="str">
            <v>COMPOSIÇÃO</v>
          </cell>
          <cell r="C13" t="str">
            <v>ADMINISTRAÇÃO LOCAL PARA PAVIMENTAÇÃO EM INTERTRAVADO (12 MESES)</v>
          </cell>
          <cell r="D13" t="str">
            <v>UN</v>
          </cell>
          <cell r="E13">
            <v>231263.73</v>
          </cell>
          <cell r="F13">
            <v>247774.19</v>
          </cell>
        </row>
        <row r="14">
          <cell r="A14" t="str">
            <v>CPU 012</v>
          </cell>
          <cell r="B14" t="str">
            <v>COMPOSIÇÃO</v>
          </cell>
          <cell r="C14" t="str">
            <v>ADMINISTRAÇÃO LOCAL PARA PAVIMENTAÇÃO DE CAPEAMENTO E/OU RECAPEAMENTO (12 MESES)</v>
          </cell>
          <cell r="D14" t="str">
            <v>UN</v>
          </cell>
          <cell r="E14">
            <v>387152.01</v>
          </cell>
          <cell r="F14">
            <v>413649.24</v>
          </cell>
        </row>
        <row r="15">
          <cell r="A15" t="str">
            <v>CPU 013</v>
          </cell>
          <cell r="B15" t="str">
            <v>COMPOSIÇÃO</v>
          </cell>
          <cell r="C15" t="str">
            <v>MOBILIZAÇÃO DE MAQUINAS E EQUIPAMENTOS - CANTEIRO CENTRAL</v>
          </cell>
          <cell r="D15" t="str">
            <v>UN</v>
          </cell>
          <cell r="E15">
            <v>126325.98</v>
          </cell>
          <cell r="F15">
            <v>127258.37</v>
          </cell>
        </row>
        <row r="16">
          <cell r="A16" t="str">
            <v>CPU 014</v>
          </cell>
          <cell r="B16" t="str">
            <v>COMPOSIÇÃO</v>
          </cell>
          <cell r="C16" t="str">
            <v>DESMOBILIZAÇÃO DE MAQUINAS E EQUIPAMENTOS - CANTEIRO CENTRAL</v>
          </cell>
          <cell r="D16" t="str">
            <v>UN</v>
          </cell>
          <cell r="E16">
            <v>126325.98</v>
          </cell>
          <cell r="F16">
            <v>127258.37</v>
          </cell>
        </row>
        <row r="17">
          <cell r="A17" t="str">
            <v>CPU 015</v>
          </cell>
          <cell r="B17" t="str">
            <v>COMPOSIÇÃO</v>
          </cell>
          <cell r="C17" t="str">
            <v>TRANSPORTE DE ASFALTOS DILUÍDOS CM-30 PARA PAVIMENTAÇÃO ASFÁLTICA DA REFINARIA ATÉ A OBRA</v>
          </cell>
          <cell r="D17" t="str">
            <v>T</v>
          </cell>
          <cell r="E17">
            <v>1507.34</v>
          </cell>
          <cell r="F17">
            <v>1507.34</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494.05</v>
          </cell>
          <cell r="F20">
            <v>494.05</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79</v>
          </cell>
          <cell r="F23">
            <v>79</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D28">
            <v>0.25509999999999999</v>
          </cell>
        </row>
      </sheetData>
      <sheetData sheetId="26"/>
      <sheetData sheetId="27">
        <row r="28">
          <cell r="D28">
            <v>0.1895</v>
          </cell>
        </row>
      </sheetData>
      <sheetData sheetId="28"/>
      <sheetData sheetId="29">
        <row r="28">
          <cell r="D28">
            <v>0.184</v>
          </cell>
        </row>
      </sheetData>
      <sheetData sheetId="30"/>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8095E-BF49-4337-A9F4-78D31ED33A7F}">
  <sheetPr>
    <tabColor theme="4" tint="0.59999389629810485"/>
    <pageSetUpPr fitToPage="1"/>
  </sheetPr>
  <dimension ref="A1:AC366"/>
  <sheetViews>
    <sheetView showGridLines="0" tabSelected="1" view="pageBreakPreview" topLeftCell="C9" zoomScale="75" zoomScaleNormal="85" zoomScaleSheetLayoutView="75" workbookViewId="0">
      <selection activeCell="E11" sqref="E11"/>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72"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0.25509999999999999</v>
      </c>
      <c r="P10" s="130"/>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0.1895</v>
      </c>
      <c r="P11" s="130"/>
    </row>
    <row r="12" spans="1:19" ht="16.5" customHeight="1" x14ac:dyDescent="0.25">
      <c r="A12" s="52" t="s">
        <v>13</v>
      </c>
      <c r="B12" s="53"/>
      <c r="C12" s="53"/>
      <c r="D12" s="54"/>
      <c r="E12" s="25"/>
      <c r="F12" s="25"/>
      <c r="G12" s="25"/>
      <c r="H12" s="26"/>
      <c r="I12" s="26"/>
      <c r="L12" s="51">
        <v>3</v>
      </c>
      <c r="M12" s="45" t="s">
        <v>14</v>
      </c>
      <c r="N12" s="45"/>
      <c r="O12" s="46"/>
      <c r="P12" s="130"/>
    </row>
    <row r="13" spans="1:19" ht="14.45" customHeight="1" x14ac:dyDescent="0.25">
      <c r="A13" s="47" t="s">
        <v>15</v>
      </c>
      <c r="B13" s="55">
        <f>[23]DADOS!$C$12</f>
        <v>45992</v>
      </c>
      <c r="C13" s="49" t="s">
        <v>16</v>
      </c>
      <c r="D13" s="56">
        <f>[23]DADOS!$E$12</f>
        <v>45931</v>
      </c>
      <c r="E13" s="57"/>
      <c r="F13" s="58"/>
      <c r="L13" s="51">
        <v>4</v>
      </c>
      <c r="M13" s="45" t="s">
        <v>17</v>
      </c>
      <c r="N13" s="45"/>
      <c r="O13" s="46"/>
      <c r="P13" s="130"/>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30"/>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31"/>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
        <v>39</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40</v>
      </c>
      <c r="B23" s="83"/>
      <c r="C23" s="84"/>
      <c r="D23" s="85"/>
      <c r="E23" s="2" t="s">
        <v>41</v>
      </c>
      <c r="F23" s="85"/>
      <c r="G23" s="86"/>
      <c r="H23" s="86"/>
      <c r="I23" s="85"/>
      <c r="J23" s="87"/>
      <c r="K23" s="85"/>
      <c r="L23" s="85"/>
      <c r="M23" s="85"/>
      <c r="N23" s="85"/>
      <c r="O23" s="88">
        <f>SUM(O24,O27,O29)</f>
        <v>877031.78</v>
      </c>
      <c r="P23" s="88">
        <f>SUM(P24,P27,P29)</f>
        <v>0</v>
      </c>
      <c r="Q23" s="20"/>
      <c r="V23" s="82"/>
      <c r="W23" s="82"/>
      <c r="X23" s="82"/>
      <c r="Y23" s="82"/>
      <c r="Z23" s="82"/>
      <c r="AA23" s="82"/>
      <c r="AB23" s="82"/>
      <c r="AC23" s="82"/>
    </row>
    <row r="24" spans="1:29" s="81" customFormat="1" x14ac:dyDescent="0.25">
      <c r="A24" s="89" t="s">
        <v>42</v>
      </c>
      <c r="B24" s="89"/>
      <c r="C24" s="90"/>
      <c r="D24" s="91"/>
      <c r="E24" s="3" t="s">
        <v>43</v>
      </c>
      <c r="F24" s="91"/>
      <c r="G24" s="92"/>
      <c r="H24" s="92"/>
      <c r="I24" s="91"/>
      <c r="J24" s="93"/>
      <c r="K24" s="91"/>
      <c r="L24" s="91"/>
      <c r="M24" s="91"/>
      <c r="N24" s="91"/>
      <c r="O24" s="94">
        <f>SUM(O25:O26)</f>
        <v>559928.31999999995</v>
      </c>
      <c r="P24" s="94">
        <f>SUM(P25:P26)</f>
        <v>0</v>
      </c>
      <c r="Q24" s="20"/>
      <c r="V24" s="82"/>
      <c r="W24" s="82"/>
      <c r="X24" s="82"/>
      <c r="Y24" s="82"/>
      <c r="Z24" s="82"/>
      <c r="AA24" s="82"/>
      <c r="AB24" s="82"/>
      <c r="AC24" s="82"/>
    </row>
    <row r="25" spans="1:29" s="81" customFormat="1" x14ac:dyDescent="0.25">
      <c r="A25" s="49" t="s">
        <v>44</v>
      </c>
      <c r="B25" s="95" t="str">
        <f>IFERROR(VLOOKUP(C25,'[23]SINAPI DEZEMBRO'!$A:$F,6,FALSE),IFERROR(VLOOKUP(C25,'[23]BANCO DE DADOS'!$A$3:$F$10542,2,FALSE),""))</f>
        <v>COMPOSIÇÃO</v>
      </c>
      <c r="C25" s="96" t="s">
        <v>45</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2 SERTÃO PAJEÚ'!$1:$1048576,6,FALSE)</f>
        <v>1</v>
      </c>
      <c r="H25" s="99">
        <v>1</v>
      </c>
      <c r="I25" s="100">
        <f>IF($H25="","",IF($H25=1,$O$10,IF($H25=2,$O$11,IF($H25=3,$O$12,IF($H25=4,$O$13,IF($H25=5,$O$14,IF($H25=6,$O$15)))))))</f>
        <v>0.25509999999999999</v>
      </c>
      <c r="J25" s="6">
        <f>IFERROR(VLOOKUP(C25,'[23]SINAPI DEZEMBRO'!$A:$E,4,FALSE),IFERROR(VLOOKUP(C25,'[23]BANCO DE DADOS'!$A$3:$F$10542,5,FALSE),""))</f>
        <v>241060.64</v>
      </c>
      <c r="K25" s="7">
        <f>IF($G25="","",TRUNC((J25*I25)+J25,2))</f>
        <v>302555.2</v>
      </c>
      <c r="L25" s="100">
        <f>IF($H25="","",IF($H25=1,$P$10,IF($H25=2,$P$11,IF($H25=3,$P$12,IF($H25=4,$P$13,IF($H25=5,$P$14,IF($H25=6,$P$15)))))))</f>
        <v>0</v>
      </c>
      <c r="M25" s="127"/>
      <c r="N25" s="7">
        <f>IF($G25="","",TRUNC((M25*L25)+M25,2))</f>
        <v>0</v>
      </c>
      <c r="O25" s="7">
        <f>IF($G25="","",TRUNC(K25*G25,2))</f>
        <v>302555.2</v>
      </c>
      <c r="P25" s="7">
        <f>IF($G25="","",TRUNC(N25*G25,2))</f>
        <v>0</v>
      </c>
      <c r="Q25" s="20" t="e">
        <f>P25/P24</f>
        <v>#DIV/0!</v>
      </c>
      <c r="V25" s="82"/>
      <c r="W25" s="82"/>
      <c r="X25" s="82"/>
      <c r="Y25" s="82"/>
      <c r="Z25" s="82"/>
      <c r="AA25" s="82"/>
      <c r="AB25" s="82"/>
      <c r="AC25" s="82"/>
    </row>
    <row r="26" spans="1:29" s="81" customFormat="1" x14ac:dyDescent="0.25">
      <c r="A26" s="49" t="s">
        <v>46</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2 SERTÃO PAJEÚ'!$1:$1048576,6,FALSE)</f>
        <v>1</v>
      </c>
      <c r="H26" s="99">
        <v>1</v>
      </c>
      <c r="I26" s="100">
        <f>IF($H26="","",IF($H26=1,$O$10,IF($H26=2,$O$11,IF($H26=3,$O$12,IF($H26=4,$O$13,IF($H26=5,$O$14,IF($H26=6,$O$15)))))))</f>
        <v>0.25509999999999999</v>
      </c>
      <c r="J26" s="6">
        <f>IFERROR(VLOOKUP(C26,'[23]SINAPI DEZEMBRO'!$A:$E,4,FALSE),IFERROR(VLOOKUP(C26,'[23]BANCO DE DADOS'!$A$3:$F$10542,5,FALSE),""))</f>
        <v>205061.85</v>
      </c>
      <c r="K26" s="7">
        <f>IF($G26="","",TRUNC((J26*I26)+J26,2))</f>
        <v>257373.12</v>
      </c>
      <c r="L26" s="100">
        <f>IF($H26="","",IF($H26=1,$P$10,IF($H26=2,$P$11,IF($H26=3,$P$12,IF($H26=4,$P$13,IF($H26=5,$P$14,IF($H26=6,$P$15)))))))</f>
        <v>0</v>
      </c>
      <c r="M26" s="127"/>
      <c r="N26" s="7">
        <f>IF($G26="","",TRUNC((M26*L26)+M26,2))</f>
        <v>0</v>
      </c>
      <c r="O26" s="7">
        <f>IF($G26="","",TRUNC(K26*G26,2))</f>
        <v>257373.12</v>
      </c>
      <c r="P26" s="7">
        <f>IF($G26="","",TRUNC(N26*G26,2))</f>
        <v>0</v>
      </c>
      <c r="Q26" s="20" t="e">
        <f>P26/P25</f>
        <v>#DIV/0!</v>
      </c>
      <c r="V26" s="82"/>
      <c r="W26" s="82"/>
      <c r="X26" s="82"/>
      <c r="Y26" s="82"/>
      <c r="Z26" s="82"/>
      <c r="AA26" s="82"/>
      <c r="AB26" s="82"/>
      <c r="AC26" s="82"/>
    </row>
    <row r="27" spans="1:29" s="81" customFormat="1" x14ac:dyDescent="0.25">
      <c r="A27" s="89" t="s">
        <v>47</v>
      </c>
      <c r="B27" s="89"/>
      <c r="C27" s="90"/>
      <c r="D27" s="91"/>
      <c r="E27" s="3" t="s">
        <v>48</v>
      </c>
      <c r="F27" s="91"/>
      <c r="G27" s="92"/>
      <c r="H27" s="91"/>
      <c r="I27" s="91"/>
      <c r="J27" s="93"/>
      <c r="K27" s="91"/>
      <c r="L27" s="91"/>
      <c r="M27" s="128"/>
      <c r="N27" s="91"/>
      <c r="O27" s="94">
        <f>SUM(O28)</f>
        <v>158551.73000000001</v>
      </c>
      <c r="P27" s="94">
        <f>SUM(P28)</f>
        <v>0</v>
      </c>
      <c r="Q27" s="20"/>
      <c r="V27" s="82"/>
      <c r="W27" s="82"/>
      <c r="X27" s="82"/>
      <c r="Y27" s="82"/>
      <c r="Z27" s="82"/>
      <c r="AA27" s="82"/>
      <c r="AB27" s="82"/>
      <c r="AC27" s="82"/>
    </row>
    <row r="28" spans="1:29" s="81" customFormat="1" x14ac:dyDescent="0.25">
      <c r="A28" s="49" t="s">
        <v>49</v>
      </c>
      <c r="B28" s="95" t="str">
        <f>IFERROR(VLOOKUP(C28,'[23]SINAPI DEZEMBRO'!$A:$F,6,FALSE),IFERROR(VLOOKUP(C28,'[23]BANCO DE DADOS'!$A$3:$F$10542,2,FALSE),""))</f>
        <v>COMPOSIÇÃO</v>
      </c>
      <c r="C28" s="96" t="s">
        <v>50</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2 SERTÃO PAJEÚ'!$1:$1048576,6,FALSE)</f>
        <v>1</v>
      </c>
      <c r="H28" s="99">
        <v>1</v>
      </c>
      <c r="I28" s="100">
        <f>IF($H28="","",IF($H28=1,$O$10,IF($H28=2,$O$11,IF($H28=3,$O$12,IF($H28=4,$O$13,IF($H28=5,$O$14,IF($H28=6,$O$15)))))))</f>
        <v>0.25509999999999999</v>
      </c>
      <c r="J28" s="6">
        <f>IFERROR(VLOOKUP(C28,'[23]SINAPI DEZEMBRO'!$A:$E,4,FALSE),IFERROR(VLOOKUP(C28,'[23]BANCO DE DADOS'!$A$3:$F$10542,5,FALSE),""))</f>
        <v>126325.98</v>
      </c>
      <c r="K28" s="7">
        <f>IF($G28="","",TRUNC((J28*I28)+J28,2))</f>
        <v>158551.73000000001</v>
      </c>
      <c r="L28" s="100">
        <f>IF($H28="","",IF($H28=1,$P$10,IF($H28=2,$P$11,IF($H28=3,$P$12,IF($H28=4,$P$13,IF($H28=5,$P$14,IF($H28=6,$P$15)))))))</f>
        <v>0</v>
      </c>
      <c r="M28" s="127"/>
      <c r="N28" s="7">
        <f>IF($G28="","",TRUNC((M28*L28)+M28,2))</f>
        <v>0</v>
      </c>
      <c r="O28" s="7">
        <f>IF($G28="","",TRUNC(K28*G28,2))</f>
        <v>158551.73000000001</v>
      </c>
      <c r="P28" s="7">
        <f>IF($G28="","",TRUNC(N28*G28,2))</f>
        <v>0</v>
      </c>
      <c r="Q28" s="20" t="e">
        <f>P28/P27</f>
        <v>#DIV/0!</v>
      </c>
      <c r="V28" s="82"/>
      <c r="W28" s="82"/>
      <c r="X28" s="82"/>
      <c r="Y28" s="82"/>
      <c r="Z28" s="82"/>
      <c r="AA28" s="82"/>
      <c r="AB28" s="82"/>
      <c r="AC28" s="82"/>
    </row>
    <row r="29" spans="1:29" s="81" customFormat="1" x14ac:dyDescent="0.25">
      <c r="A29" s="89" t="s">
        <v>51</v>
      </c>
      <c r="B29" s="89"/>
      <c r="C29" s="90"/>
      <c r="D29" s="91"/>
      <c r="E29" s="3" t="s">
        <v>52</v>
      </c>
      <c r="F29" s="91"/>
      <c r="G29" s="92"/>
      <c r="H29" s="91"/>
      <c r="I29" s="91"/>
      <c r="J29" s="93"/>
      <c r="K29" s="91"/>
      <c r="L29" s="91"/>
      <c r="M29" s="128"/>
      <c r="N29" s="91"/>
      <c r="O29" s="94">
        <f>SUM(O30)</f>
        <v>158551.73000000001</v>
      </c>
      <c r="P29" s="94">
        <f>SUM(P30)</f>
        <v>0</v>
      </c>
      <c r="Q29" s="20"/>
      <c r="V29" s="82"/>
      <c r="W29" s="82"/>
      <c r="X29" s="82"/>
      <c r="Y29" s="82"/>
      <c r="Z29" s="82"/>
      <c r="AA29" s="82"/>
      <c r="AB29" s="82"/>
      <c r="AC29" s="82"/>
    </row>
    <row r="30" spans="1:29" s="81" customFormat="1" x14ac:dyDescent="0.25">
      <c r="A30" s="49" t="s">
        <v>53</v>
      </c>
      <c r="B30" s="95" t="str">
        <f>IFERROR(VLOOKUP(C30,'[23]SINAPI DEZEMBRO'!$A:$F,6,FALSE),IFERROR(VLOOKUP(C30,'[23]BANCO DE DADOS'!$A$3:$F$10542,2,FALSE),""))</f>
        <v>COMPOSIÇÃO</v>
      </c>
      <c r="C30" s="96" t="s">
        <v>54</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2 SERTÃO PAJEÚ'!$1:$1048576,6,FALSE)</f>
        <v>1</v>
      </c>
      <c r="H30" s="99">
        <v>1</v>
      </c>
      <c r="I30" s="100">
        <f>IF($H30="","",IF($H30=1,$O$10,IF($H30=2,$O$11,IF($H30=3,$O$12,IF($H30=4,$O$13,IF($H30=5,$O$14,IF($H30=6,$O$15)))))))</f>
        <v>0.25509999999999999</v>
      </c>
      <c r="J30" s="6">
        <f>IFERROR(VLOOKUP(C30,'[23]SINAPI DEZEMBRO'!$A:$E,4,FALSE),IFERROR(VLOOKUP(C30,'[23]BANCO DE DADOS'!$A$3:$F$10542,5,FALSE),""))</f>
        <v>126325.98</v>
      </c>
      <c r="K30" s="7">
        <f>IF($G30="","",TRUNC((J30*I30)+J30,2))</f>
        <v>158551.73000000001</v>
      </c>
      <c r="L30" s="100">
        <f>IF($H30="","",IF($H30=1,$P$10,IF($H30=2,$P$11,IF($H30=3,$P$12,IF($H30=4,$P$13,IF($H30=5,$P$14,IF($H30=6,$P$15)))))))</f>
        <v>0</v>
      </c>
      <c r="M30" s="127"/>
      <c r="N30" s="7">
        <f>IF($G30="","",TRUNC((M30*L30)+M30,2))</f>
        <v>0</v>
      </c>
      <c r="O30" s="7">
        <f>IF($G30="","",TRUNC(K30*G30,2))</f>
        <v>158551.73000000001</v>
      </c>
      <c r="P30" s="7">
        <f>IF($G30="","",TRUNC(N30*G30,2))</f>
        <v>0</v>
      </c>
      <c r="Q30" s="20" t="e">
        <f>P30/P29</f>
        <v>#DIV/0!</v>
      </c>
      <c r="V30" s="82"/>
      <c r="W30" s="82"/>
      <c r="X30" s="82"/>
      <c r="Y30" s="82"/>
      <c r="Z30" s="82"/>
      <c r="AA30" s="82"/>
      <c r="AB30" s="82"/>
      <c r="AC30" s="82"/>
    </row>
    <row r="31" spans="1:29" s="81" customFormat="1" x14ac:dyDescent="0.25">
      <c r="A31" s="83" t="s">
        <v>55</v>
      </c>
      <c r="B31" s="83"/>
      <c r="C31" s="84"/>
      <c r="D31" s="85"/>
      <c r="E31" s="8" t="s">
        <v>56</v>
      </c>
      <c r="F31" s="85"/>
      <c r="G31" s="86"/>
      <c r="H31" s="85"/>
      <c r="I31" s="85"/>
      <c r="J31" s="87"/>
      <c r="K31" s="85"/>
      <c r="L31" s="85"/>
      <c r="M31" s="129"/>
      <c r="N31" s="85"/>
      <c r="O31" s="88">
        <f>SUM(O32,O34,O40,O42,O44,O53,O69,O78,O101,O111,O116)</f>
        <v>5355700.3099999996</v>
      </c>
      <c r="P31" s="88">
        <f>SUM(P32,P34,P40,P42,P44,P53,P69,P78,P101,P111,P116)</f>
        <v>0</v>
      </c>
      <c r="Q31" s="20"/>
      <c r="V31" s="82"/>
      <c r="W31" s="82"/>
      <c r="X31" s="82"/>
      <c r="Y31" s="82"/>
      <c r="Z31" s="82"/>
      <c r="AA31" s="82"/>
      <c r="AB31" s="82"/>
      <c r="AC31" s="82"/>
    </row>
    <row r="32" spans="1:29" s="81" customFormat="1" x14ac:dyDescent="0.25">
      <c r="A32" s="89" t="s">
        <v>57</v>
      </c>
      <c r="B32" s="89"/>
      <c r="C32" s="90"/>
      <c r="D32" s="91"/>
      <c r="E32" s="3" t="s">
        <v>58</v>
      </c>
      <c r="F32" s="91"/>
      <c r="G32" s="92"/>
      <c r="H32" s="91"/>
      <c r="I32" s="91"/>
      <c r="J32" s="93"/>
      <c r="K32" s="91"/>
      <c r="L32" s="91"/>
      <c r="M32" s="128"/>
      <c r="N32" s="91"/>
      <c r="O32" s="94">
        <f>O33</f>
        <v>309445.40000000002</v>
      </c>
      <c r="P32" s="94">
        <f>P33</f>
        <v>0</v>
      </c>
      <c r="Q32" s="20"/>
      <c r="V32" s="82"/>
      <c r="W32" s="82"/>
      <c r="X32" s="82"/>
      <c r="Y32" s="82"/>
      <c r="Z32" s="82"/>
      <c r="AA32" s="82"/>
      <c r="AB32" s="82"/>
      <c r="AC32" s="82"/>
    </row>
    <row r="33" spans="1:22" x14ac:dyDescent="0.25">
      <c r="A33" s="49" t="s">
        <v>59</v>
      </c>
      <c r="B33" s="95" t="str">
        <f>IFERROR(VLOOKUP(C33,'[23]SINAPI DEZEMBRO'!$A:$F,6,FALSE),IFERROR(VLOOKUP(C33,'[23]BANCO DE DADOS'!$A$3:$F$10542,2,FALSE),""))</f>
        <v>COMPOSIÇÃO</v>
      </c>
      <c r="C33" s="96" t="s">
        <v>60</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2 SERTÃO PAJEÚ'!$1:$1048576,6,FALSE)</f>
        <v>1</v>
      </c>
      <c r="H33" s="99">
        <v>1</v>
      </c>
      <c r="I33" s="100">
        <f>IF($H33="","",IF($H33=1,$O$10,IF($H33=2,$O$11,IF($H33=3,$O$12,IF($H33=4,$O$13,IF($H33=5,$O$14,IF($H33=6,$O$15)))))))</f>
        <v>0.25509999999999999</v>
      </c>
      <c r="J33" s="6">
        <f>IFERROR(VLOOKUP(C33,'[23]SINAPI DEZEMBRO'!$A:$E,4,FALSE),IFERROR(VLOOKUP(C33,'[23]BANCO DE DADOS'!$A$3:$F$10542,5,FALSE),""))</f>
        <v>246550.39999999999</v>
      </c>
      <c r="K33" s="7">
        <f>IF($G33="","",TRUNC((J33*I33)+J33,2))</f>
        <v>309445.40000000002</v>
      </c>
      <c r="L33" s="100">
        <f>IF($H33="","",IF($H33=1,$P$10,IF($H33=2,$P$11,IF($H33=3,$P$12,IF($H33=4,$P$13,IF($H33=5,$P$14,IF($H33=6,$P$15)))))))</f>
        <v>0</v>
      </c>
      <c r="M33" s="127"/>
      <c r="N33" s="7">
        <f>IF($G33="","",TRUNC((M33*L33)+M33,2))</f>
        <v>0</v>
      </c>
      <c r="O33" s="7">
        <f>IF($G33="","",TRUNC(K33*G33,2))</f>
        <v>309445.40000000002</v>
      </c>
      <c r="P33" s="7">
        <f>IF($G33="","",TRUNC(N33*G33,2))</f>
        <v>0</v>
      </c>
      <c r="Q33" s="20" t="e">
        <f>P33/P32</f>
        <v>#DIV/0!</v>
      </c>
      <c r="R33" s="20">
        <f>O33/O31</f>
        <v>5.7799999999999997E-2</v>
      </c>
      <c r="S33" s="20" t="e">
        <f>P33/P31</f>
        <v>#DIV/0!</v>
      </c>
      <c r="T33" s="22"/>
      <c r="U33" s="22"/>
      <c r="V33" s="101"/>
    </row>
    <row r="34" spans="1:22" x14ac:dyDescent="0.25">
      <c r="A34" s="89" t="s">
        <v>61</v>
      </c>
      <c r="B34" s="89"/>
      <c r="C34" s="90"/>
      <c r="D34" s="91"/>
      <c r="E34" s="3" t="s">
        <v>62</v>
      </c>
      <c r="F34" s="91"/>
      <c r="G34" s="92"/>
      <c r="H34" s="91"/>
      <c r="I34" s="91"/>
      <c r="J34" s="93"/>
      <c r="K34" s="91"/>
      <c r="L34" s="91"/>
      <c r="M34" s="128"/>
      <c r="N34" s="91"/>
      <c r="O34" s="94">
        <f>SUM(O35:O39)</f>
        <v>348715.51</v>
      </c>
      <c r="P34" s="94">
        <f>SUM(P35:P39)</f>
        <v>0</v>
      </c>
      <c r="R34" s="22"/>
      <c r="S34" s="22"/>
      <c r="T34" s="22"/>
      <c r="U34" s="22"/>
      <c r="V34" s="101"/>
    </row>
    <row r="35" spans="1:22" ht="33" x14ac:dyDescent="0.25">
      <c r="A35" s="49" t="s">
        <v>63</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2 SERTÃO PAJEÚ'!$1:$1048576,6,FALSE)</f>
        <v>358.02</v>
      </c>
      <c r="H35" s="99">
        <v>1</v>
      </c>
      <c r="I35" s="100">
        <f>IF($H35="","",IF($H35=1,$O$10,IF($H35=2,$O$11,IF($H35=3,$O$12,IF($H35=4,$O$13,IF($H35=5,$O$14,IF($H35=6,$O$15)))))))</f>
        <v>0.25509999999999999</v>
      </c>
      <c r="J35" s="6">
        <f>IFERROR(VLOOKUP(C35,'[23]SINAPI DEZEMBRO'!$A:$E,4,FALSE),IFERROR(VLOOKUP(C35,'[23]BANCO DE DADOS'!$A$3:$F$10542,5,FALSE),""))</f>
        <v>464.96</v>
      </c>
      <c r="K35" s="7">
        <f>IF($G35="","",TRUNC((J35*I35)+J35,2))</f>
        <v>583.57000000000005</v>
      </c>
      <c r="L35" s="100">
        <f>IF($H35="","",IF($H35=1,$P$10,IF($H35=2,$P$11,IF($H35=3,$P$12,IF($H35=4,$P$13,IF($H35=5,$P$14,IF($H35=6,$P$15)))))))</f>
        <v>0</v>
      </c>
      <c r="M35" s="127"/>
      <c r="N35" s="7">
        <f>IF($G35="","",TRUNC((M35*L35)+M35,2))</f>
        <v>0</v>
      </c>
      <c r="O35" s="7">
        <f>IF($G35="","",TRUNC(K35*G35,2))</f>
        <v>208929.73</v>
      </c>
      <c r="P35" s="7">
        <f>IF($G35="","",TRUNC(N35*G35,2))</f>
        <v>0</v>
      </c>
      <c r="Q35" s="20" t="e">
        <f>P35/$P$34</f>
        <v>#DIV/0!</v>
      </c>
      <c r="R35" s="22"/>
      <c r="S35" s="22"/>
      <c r="V35" s="101"/>
    </row>
    <row r="36" spans="1:22" ht="50.25" customHeight="1" x14ac:dyDescent="0.25">
      <c r="A36" s="49" t="s">
        <v>64</v>
      </c>
      <c r="B36" s="95" t="str">
        <f>IFERROR(VLOOKUP(C36,'[23]SINAPI DEZEMBRO'!$A:$F,6,FALSE),IFERROR(VLOOKUP(C36,'[23]BANCO DE DADOS'!$A$3:$F$10542,2,FALSE),""))</f>
        <v>COMPESA 2024.2</v>
      </c>
      <c r="C36" s="96" t="s">
        <v>65</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2 SERTÃO PAJEÚ'!$1:$1048576,6,FALSE)</f>
        <v>22</v>
      </c>
      <c r="H36" s="99">
        <v>1</v>
      </c>
      <c r="I36" s="100">
        <f>IF($H36="","",IF($H36=1,$O$10,IF($H36=2,$O$11,IF($H36=3,$O$12,IF($H36=4,$O$13,IF($H36=5,$O$14,IF($H36=6,$O$15)))))))</f>
        <v>0.25509999999999999</v>
      </c>
      <c r="J36" s="6">
        <f>IFERROR(VLOOKUP(C36,'[23]SINAPI DEZEMBRO'!$A:$E,4,FALSE),IFERROR(VLOOKUP(C36,'[23]BANCO DE DADOS'!$A$3:$F$10542,5,FALSE),""))</f>
        <v>4181.8900000000003</v>
      </c>
      <c r="K36" s="7">
        <f>IF($G36="","",TRUNC((J36*I36)+J36,2))</f>
        <v>5248.69</v>
      </c>
      <c r="L36" s="100">
        <f>IF($H36="","",IF($H36=1,$P$10,IF($H36=2,$P$11,IF($H36=3,$P$12,IF($H36=4,$P$13,IF($H36=5,$P$14,IF($H36=6,$P$15)))))))</f>
        <v>0</v>
      </c>
      <c r="M36" s="127"/>
      <c r="N36" s="7">
        <f>IF($G36="","",TRUNC((M36*L36)+M36,2))</f>
        <v>0</v>
      </c>
      <c r="O36" s="7">
        <f>IF($G36="","",TRUNC(K36*G36,2))</f>
        <v>115471.18</v>
      </c>
      <c r="P36" s="7">
        <f>IF($G36="","",TRUNC(N36*G36,2))</f>
        <v>0</v>
      </c>
      <c r="Q36" s="20" t="e">
        <f t="shared" ref="Q36:Q38" si="0">P36/$P$34</f>
        <v>#DIV/0!</v>
      </c>
      <c r="V36" s="101"/>
    </row>
    <row r="37" spans="1:22" ht="30" customHeight="1" x14ac:dyDescent="0.25">
      <c r="A37" s="49" t="s">
        <v>66</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2 SERTÃO PAJEÚ'!$1:$1048576,6,FALSE)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27"/>
      <c r="N37" s="7">
        <f>IF($G37="","",TRUNC((M37*L37)+M37,2))</f>
        <v>0</v>
      </c>
      <c r="O37" s="7">
        <f>IF($G37="","",TRUNC(K37*G37,2))</f>
        <v>22916.52</v>
      </c>
      <c r="P37" s="7">
        <f>IF($G37="","",TRUNC(N37*G37,2))</f>
        <v>0</v>
      </c>
      <c r="Q37" s="20" t="e">
        <f t="shared" si="0"/>
        <v>#DIV/0!</v>
      </c>
      <c r="V37" s="101"/>
    </row>
    <row r="38" spans="1:22" ht="30" customHeight="1" x14ac:dyDescent="0.25">
      <c r="A38" s="49" t="s">
        <v>67</v>
      </c>
      <c r="B38" s="95" t="str">
        <f>IFERROR(VLOOKUP(C38,'[23]SINAPI DEZEMBRO'!$A:$F,6,FALSE),IFERROR(VLOOKUP(C38,'[23]BANCO DE DADOS'!$A$3:$F$10542,2,FALSE),""))</f>
        <v>COMPESA 2024.2</v>
      </c>
      <c r="C38" s="96" t="s">
        <v>68</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2 SERTÃO PAJEÚ'!$1:$1048576,6,FALSE)</f>
        <v>17</v>
      </c>
      <c r="H38" s="99">
        <v>1</v>
      </c>
      <c r="I38" s="100">
        <f>IF($H38="","",IF($H38=1,$O$10,IF($H38=2,$O$11,IF($H38=3,$O$12,IF($H38=4,$O$13,IF($H38=5,$O$14,IF($H38=6,$O$15)))))))</f>
        <v>0.25509999999999999</v>
      </c>
      <c r="J38" s="6">
        <f>IFERROR(VLOOKUP(C38,'[23]SINAPI DEZEMBRO'!$A:$E,4,FALSE),IFERROR(VLOOKUP(C38,'[23]BANCO DE DADOS'!$A$3:$F$10542,5,FALSE),""))</f>
        <v>19.66</v>
      </c>
      <c r="K38" s="7">
        <f>IF($G38="","",TRUNC((J38*I38)+J38,2))</f>
        <v>24.67</v>
      </c>
      <c r="L38" s="100">
        <f>IF($H38="","",IF($H38=1,$P$10,IF($H38=2,$P$11,IF($H38=3,$P$12,IF($H38=4,$P$13,IF($H38=5,$P$14,IF($H38=6,$P$15)))))))</f>
        <v>0</v>
      </c>
      <c r="M38" s="127"/>
      <c r="N38" s="7">
        <f>IF($G38="","",TRUNC((M38*L38)+M38,2))</f>
        <v>0</v>
      </c>
      <c r="O38" s="7">
        <f>IF($G38="","",TRUNC(K38*G38,2))</f>
        <v>419.39</v>
      </c>
      <c r="P38" s="7">
        <f>IF($G38="","",TRUNC(N38*G38,2))</f>
        <v>0</v>
      </c>
      <c r="Q38" s="20" t="e">
        <f t="shared" si="0"/>
        <v>#DIV/0!</v>
      </c>
      <c r="V38" s="101"/>
    </row>
    <row r="39" spans="1:22" ht="34.5" customHeight="1" x14ac:dyDescent="0.25">
      <c r="A39" s="49" t="s">
        <v>69</v>
      </c>
      <c r="B39" s="95" t="str">
        <f>IFERROR(VLOOKUP(C39,'[23]SINAPI DEZEMBRO'!$A:$F,6,FALSE),IFERROR(VLOOKUP(C39,'[23]BANCO DE DADOS'!$A$3:$F$10542,2,FALSE),""))</f>
        <v>COMPESA 2024.2</v>
      </c>
      <c r="C39" s="96" t="s">
        <v>70</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2 SERTÃO PAJEÚ'!$1:$1048576,6,FALSE)</f>
        <v>17</v>
      </c>
      <c r="H39" s="99">
        <v>1</v>
      </c>
      <c r="I39" s="100">
        <f>IF($H39="","",IF($H39=1,$O$10,IF($H39=2,$O$11,IF($H39=3,$O$12,IF($H39=4,$O$13,IF($H39=5,$O$14,IF($H39=6,$O$15)))))))</f>
        <v>0.25509999999999999</v>
      </c>
      <c r="J39" s="6">
        <f>IFERROR(VLOOKUP(C39,'[23]SINAPI DEZEMBRO'!$A:$E,4,FALSE),IFERROR(VLOOKUP(C39,'[23]BANCO DE DADOS'!$A$3:$F$10542,5,FALSE),""))</f>
        <v>45.87</v>
      </c>
      <c r="K39" s="7">
        <f>IF($G39="","",TRUNC((J39*I39)+J39,2))</f>
        <v>57.57</v>
      </c>
      <c r="L39" s="100">
        <f>IF($H39="","",IF($H39=1,$P$10,IF($H39=2,$P$11,IF($H39=3,$P$12,IF($H39=4,$P$13,IF($H39=5,$P$14,IF($H39=6,$P$15)))))))</f>
        <v>0</v>
      </c>
      <c r="M39" s="127"/>
      <c r="N39" s="7">
        <f>IF($G39="","",TRUNC((M39*L39)+M39,2))</f>
        <v>0</v>
      </c>
      <c r="O39" s="7">
        <f>IF($G39="","",TRUNC(K39*G39,2))</f>
        <v>978.69</v>
      </c>
      <c r="P39" s="7">
        <f>IF($G39="","",TRUNC(N39*G39,2))</f>
        <v>0</v>
      </c>
      <c r="Q39" s="20" t="e">
        <f>P39/$P$34</f>
        <v>#DIV/0!</v>
      </c>
      <c r="V39" s="101"/>
    </row>
    <row r="40" spans="1:22" x14ac:dyDescent="0.25">
      <c r="A40" s="89" t="s">
        <v>71</v>
      </c>
      <c r="B40" s="89"/>
      <c r="C40" s="90"/>
      <c r="D40" s="91"/>
      <c r="E40" s="3" t="s">
        <v>48</v>
      </c>
      <c r="F40" s="91"/>
      <c r="G40" s="92"/>
      <c r="H40" s="91"/>
      <c r="I40" s="91"/>
      <c r="J40" s="93"/>
      <c r="K40" s="91"/>
      <c r="L40" s="91"/>
      <c r="M40" s="128"/>
      <c r="N40" s="91"/>
      <c r="O40" s="94">
        <f>SUM(O41:O41)</f>
        <v>296998.56</v>
      </c>
      <c r="P40" s="94">
        <f>SUM(P41:P41)</f>
        <v>0</v>
      </c>
      <c r="V40" s="101"/>
    </row>
    <row r="41" spans="1:22" ht="35.25" customHeight="1" x14ac:dyDescent="0.25">
      <c r="A41" s="49" t="s">
        <v>72</v>
      </c>
      <c r="B41" s="95" t="str">
        <f>IFERROR(VLOOKUP(C41,'[23]SINAPI DEZEMBRO'!$A:$F,6,FALSE),IFERROR(VLOOKUP(C41,'[23]BANCO DE DADOS'!$A$3:$F$10542,2,FALSE),""))</f>
        <v>COMPOSIÇÃO</v>
      </c>
      <c r="C41" s="96" t="s">
        <v>73</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2 SERTÃO PAJEÚ'!$1:$1048576,6,FALSE)</f>
        <v>16</v>
      </c>
      <c r="H41" s="99">
        <v>1</v>
      </c>
      <c r="I41" s="100">
        <f>IF($H41="","",IF($H41=1,$O$10,IF($H41=2,$O$11,IF($H41=3,$O$12,IF($H41=4,$O$13,IF($H41=5,$O$14,IF($H41=6,$O$15)))))))</f>
        <v>0.25509999999999999</v>
      </c>
      <c r="J41" s="6">
        <f>IFERROR(VLOOKUP(C41,'[23]SINAPI DEZEMBRO'!$A:$E,4,FALSE),IFERROR(VLOOKUP(C41,'[23]BANCO DE DADOS'!$A$3:$F$10542,5,FALSE),""))</f>
        <v>14789.59</v>
      </c>
      <c r="K41" s="7">
        <f>IF($G41="","",TRUNC((J41*I41)+J41,2))</f>
        <v>18562.41</v>
      </c>
      <c r="L41" s="100">
        <f>IF($H41="","",IF($H41=1,$P$10,IF($H41=2,$P$11,IF($H41=3,$P$12,IF($H41=4,$P$13,IF($H41=5,$P$14,IF($H41=6,$P$15)))))))</f>
        <v>0</v>
      </c>
      <c r="M41" s="127"/>
      <c r="N41" s="7">
        <f>IF($G41="","",TRUNC((M41*L41)+M41,2))</f>
        <v>0</v>
      </c>
      <c r="O41" s="7">
        <f>IF($G41="","",TRUNC(K41*G41,2))</f>
        <v>296998.56</v>
      </c>
      <c r="P41" s="7">
        <f>IF($G41="","",TRUNC(N41*G41,2))</f>
        <v>0</v>
      </c>
      <c r="Q41" s="20" t="e">
        <f>P41/P40</f>
        <v>#DIV/0!</v>
      </c>
      <c r="V41" s="101"/>
    </row>
    <row r="42" spans="1:22" x14ac:dyDescent="0.25">
      <c r="A42" s="89" t="s">
        <v>74</v>
      </c>
      <c r="B42" s="89"/>
      <c r="C42" s="90"/>
      <c r="D42" s="91"/>
      <c r="E42" s="3" t="s">
        <v>52</v>
      </c>
      <c r="F42" s="91"/>
      <c r="G42" s="92"/>
      <c r="H42" s="91"/>
      <c r="I42" s="91"/>
      <c r="J42" s="93"/>
      <c r="K42" s="91"/>
      <c r="L42" s="91"/>
      <c r="M42" s="128"/>
      <c r="N42" s="91"/>
      <c r="O42" s="94">
        <f>SUM(O43:O43)</f>
        <v>296998.56</v>
      </c>
      <c r="P42" s="94">
        <f>SUM(P43:P43)</f>
        <v>0</v>
      </c>
      <c r="V42" s="101"/>
    </row>
    <row r="43" spans="1:22" ht="33" x14ac:dyDescent="0.25">
      <c r="A43" s="49" t="s">
        <v>75</v>
      </c>
      <c r="B43" s="95" t="str">
        <f>IFERROR(VLOOKUP(C43,'[23]SINAPI DEZEMBRO'!$A:$F,6,FALSE),IFERROR(VLOOKUP(C43,'[23]BANCO DE DADOS'!$A$3:$F$10542,2,FALSE),""))</f>
        <v>COMPOSIÇÃO</v>
      </c>
      <c r="C43" s="96" t="s">
        <v>76</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2 SERTÃO PAJEÚ'!$1:$1048576,6,FALSE)</f>
        <v>16</v>
      </c>
      <c r="H43" s="99">
        <v>1</v>
      </c>
      <c r="I43" s="100">
        <f>IF($H43="","",IF($H43=1,$O$10,IF($H43=2,$O$11,IF($H43=3,$O$12,IF($H43=4,$O$13,IF($H43=5,$O$14,IF($H43=6,$O$15)))))))</f>
        <v>0.25509999999999999</v>
      </c>
      <c r="J43" s="6">
        <f>IFERROR(VLOOKUP(C43,'[23]SINAPI DEZEMBRO'!$A:$E,4,FALSE),IFERROR(VLOOKUP(C43,'[23]BANCO DE DADOS'!$A$3:$F$10542,5,FALSE),""))</f>
        <v>14789.59</v>
      </c>
      <c r="K43" s="7">
        <f>IF($G43="","",TRUNC((J43*I43)+J43,2))</f>
        <v>18562.41</v>
      </c>
      <c r="L43" s="100">
        <f>IF($H43="","",IF($H43=1,$P$10,IF($H43=2,$P$11,IF($H43=3,$P$12,IF($H43=4,$P$13,IF($H43=5,$P$14,IF($H43=6,$P$15)))))))</f>
        <v>0</v>
      </c>
      <c r="M43" s="127"/>
      <c r="N43" s="7">
        <f>IF($G43="","",TRUNC((M43*L43)+M43,2))</f>
        <v>0</v>
      </c>
      <c r="O43" s="7">
        <f>IF($G43="","",TRUNC(K43*G43,2))</f>
        <v>296998.56</v>
      </c>
      <c r="P43" s="7">
        <f>IF($G43="","",TRUNC(N43*G43,2))</f>
        <v>0</v>
      </c>
      <c r="Q43" s="20" t="e">
        <f>P43/P42</f>
        <v>#DIV/0!</v>
      </c>
      <c r="V43" s="101"/>
    </row>
    <row r="44" spans="1:22" x14ac:dyDescent="0.25">
      <c r="A44" s="89" t="s">
        <v>77</v>
      </c>
      <c r="B44" s="89"/>
      <c r="C44" s="90"/>
      <c r="D44" s="91"/>
      <c r="E44" s="3" t="s">
        <v>78</v>
      </c>
      <c r="F44" s="91"/>
      <c r="G44" s="92"/>
      <c r="H44" s="91"/>
      <c r="I44" s="91"/>
      <c r="J44" s="93"/>
      <c r="K44" s="91"/>
      <c r="L44" s="91"/>
      <c r="M44" s="128"/>
      <c r="N44" s="91"/>
      <c r="O44" s="94">
        <f>SUM(O45:O52)</f>
        <v>270089.31</v>
      </c>
      <c r="P44" s="94">
        <f>SUM(P45:P52)</f>
        <v>0</v>
      </c>
      <c r="V44" s="101"/>
    </row>
    <row r="45" spans="1:22" ht="49.5" x14ac:dyDescent="0.25">
      <c r="A45" s="49" t="s">
        <v>79</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2 SERTÃO PAJEÚ'!$1:$1048576,6,FALSE)</f>
        <v>2480.35</v>
      </c>
      <c r="H45" s="99">
        <v>1</v>
      </c>
      <c r="I45" s="100">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0">
        <f t="shared" ref="L45:L52" si="3">IF($H45="","",IF($H45=1,$P$10,IF($H45=2,$P$11,IF($H45=3,$P$12,IF($H45=4,$P$13,IF($H45=5,$P$14,IF($H45=6,$P$15)))))))</f>
        <v>0</v>
      </c>
      <c r="M45" s="127"/>
      <c r="N45" s="7">
        <f t="shared" ref="N45:N52" si="4">IF($G45="","",TRUNC((M45*L45)+M45,2))</f>
        <v>0</v>
      </c>
      <c r="O45" s="7">
        <f t="shared" ref="O45:O52" si="5">IF($G45="","",TRUNC(K45*G45,2))</f>
        <v>26167.69</v>
      </c>
      <c r="P45" s="7">
        <f t="shared" ref="P45:P52" si="6">IF($G45="","",TRUNC(N45*G45,2))</f>
        <v>0</v>
      </c>
      <c r="Q45" s="20" t="e">
        <f>P45/$P$44</f>
        <v>#DIV/0!</v>
      </c>
      <c r="V45" s="101"/>
    </row>
    <row r="46" spans="1:22" x14ac:dyDescent="0.25">
      <c r="A46" s="49" t="s">
        <v>80</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2 SERTÃO PAJEÚ'!$1:$1048576,6,FALSE)</f>
        <v>2480.35</v>
      </c>
      <c r="H46" s="99">
        <v>1</v>
      </c>
      <c r="I46" s="100">
        <f t="shared" si="1"/>
        <v>0.25509999999999999</v>
      </c>
      <c r="J46" s="6">
        <f>IFERROR(VLOOKUP(C46,'[23]SINAPI DEZEMBRO'!$A:$E,4,FALSE),IFERROR(VLOOKUP(C46,'[23]BANCO DE DADOS'!$A$3:$F$10542,5,FALSE),""))</f>
        <v>2.69</v>
      </c>
      <c r="K46" s="7">
        <f t="shared" si="2"/>
        <v>3.37</v>
      </c>
      <c r="L46" s="100">
        <f t="shared" si="3"/>
        <v>0</v>
      </c>
      <c r="M46" s="127"/>
      <c r="N46" s="7">
        <f t="shared" si="4"/>
        <v>0</v>
      </c>
      <c r="O46" s="7">
        <f t="shared" si="5"/>
        <v>8358.77</v>
      </c>
      <c r="P46" s="7">
        <f t="shared" si="6"/>
        <v>0</v>
      </c>
      <c r="Q46" s="20" t="e">
        <f t="shared" ref="Q46:Q52" si="7">P46/$P$44</f>
        <v>#DIV/0!</v>
      </c>
      <c r="V46" s="101"/>
    </row>
    <row r="47" spans="1:22" ht="33" x14ac:dyDescent="0.25">
      <c r="A47" s="49" t="s">
        <v>81</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2 SERTÃO PAJEÚ'!$1:$1048576,6,FALSE)</f>
        <v>172.87</v>
      </c>
      <c r="H47" s="99">
        <v>1</v>
      </c>
      <c r="I47" s="100">
        <f t="shared" si="1"/>
        <v>0.25509999999999999</v>
      </c>
      <c r="J47" s="6">
        <f>IFERROR(VLOOKUP(C47,'[23]SINAPI DEZEMBRO'!$A:$E,4,FALSE),IFERROR(VLOOKUP(C47,'[23]BANCO DE DADOS'!$A$3:$F$10542,5,FALSE),""))</f>
        <v>15.23</v>
      </c>
      <c r="K47" s="7">
        <f t="shared" si="2"/>
        <v>19.11</v>
      </c>
      <c r="L47" s="100">
        <f t="shared" si="3"/>
        <v>0</v>
      </c>
      <c r="M47" s="127"/>
      <c r="N47" s="7">
        <f t="shared" si="4"/>
        <v>0</v>
      </c>
      <c r="O47" s="7">
        <f t="shared" si="5"/>
        <v>3303.54</v>
      </c>
      <c r="P47" s="7">
        <f t="shared" si="6"/>
        <v>0</v>
      </c>
      <c r="Q47" s="20" t="e">
        <f t="shared" si="7"/>
        <v>#DIV/0!</v>
      </c>
      <c r="V47" s="101"/>
    </row>
    <row r="48" spans="1:22" ht="49.5" x14ac:dyDescent="0.25">
      <c r="A48" s="49" t="s">
        <v>82</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2 SERTÃO PAJEÚ'!$1:$1048576,6,FALSE)</f>
        <v>16535.669999999998</v>
      </c>
      <c r="H48" s="99">
        <v>1</v>
      </c>
      <c r="I48" s="100">
        <f t="shared" si="1"/>
        <v>0.25509999999999999</v>
      </c>
      <c r="J48" s="6">
        <f>IFERROR(VLOOKUP(C48,'[23]SINAPI DEZEMBRO'!$A:$E,4,FALSE),IFERROR(VLOOKUP(C48,'[23]BANCO DE DADOS'!$A$3:$F$10542,5,FALSE),""))</f>
        <v>0.65</v>
      </c>
      <c r="K48" s="7">
        <f t="shared" si="2"/>
        <v>0.81</v>
      </c>
      <c r="L48" s="100">
        <f t="shared" si="3"/>
        <v>0</v>
      </c>
      <c r="M48" s="127"/>
      <c r="N48" s="7">
        <f t="shared" si="4"/>
        <v>0</v>
      </c>
      <c r="O48" s="7">
        <f t="shared" si="5"/>
        <v>13393.89</v>
      </c>
      <c r="P48" s="7">
        <f t="shared" si="6"/>
        <v>0</v>
      </c>
      <c r="Q48" s="20" t="e">
        <f t="shared" si="7"/>
        <v>#DIV/0!</v>
      </c>
      <c r="V48" s="101"/>
    </row>
    <row r="49" spans="1:22" ht="49.5" x14ac:dyDescent="0.25">
      <c r="A49" s="49" t="s">
        <v>83</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2 SERTÃO PAJEÚ'!$1:$1048576,6,FALSE)</f>
        <v>4299.2700000000004</v>
      </c>
      <c r="H49" s="99">
        <v>1</v>
      </c>
      <c r="I49" s="100">
        <f t="shared" si="1"/>
        <v>0.25509999999999999</v>
      </c>
      <c r="J49" s="6">
        <f>IFERROR(VLOOKUP(C49,'[23]SINAPI DEZEMBRO'!$A:$E,4,FALSE),IFERROR(VLOOKUP(C49,'[23]BANCO DE DADOS'!$A$3:$F$10542,5,FALSE),""))</f>
        <v>6.66</v>
      </c>
      <c r="K49" s="7">
        <f t="shared" si="2"/>
        <v>8.35</v>
      </c>
      <c r="L49" s="100">
        <f t="shared" si="3"/>
        <v>0</v>
      </c>
      <c r="M49" s="127"/>
      <c r="N49" s="7">
        <f t="shared" si="4"/>
        <v>0</v>
      </c>
      <c r="O49" s="7">
        <f t="shared" si="5"/>
        <v>35898.9</v>
      </c>
      <c r="P49" s="7">
        <f t="shared" si="6"/>
        <v>0</v>
      </c>
      <c r="Q49" s="20" t="e">
        <f t="shared" si="7"/>
        <v>#DIV/0!</v>
      </c>
      <c r="V49" s="101"/>
    </row>
    <row r="50" spans="1:22" ht="33" x14ac:dyDescent="0.25">
      <c r="A50" s="49" t="s">
        <v>84</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2 SERTÃO PAJEÚ'!$1:$1048576,6,FALSE)</f>
        <v>64489.05</v>
      </c>
      <c r="H50" s="99">
        <v>1</v>
      </c>
      <c r="I50" s="100">
        <f t="shared" si="1"/>
        <v>0.25509999999999999</v>
      </c>
      <c r="J50" s="6">
        <f>IFERROR(VLOOKUP(C50,'[23]SINAPI DEZEMBRO'!$A:$E,4,FALSE),IFERROR(VLOOKUP(C50,'[23]BANCO DE DADOS'!$A$3:$F$10542,5,FALSE),""))</f>
        <v>2.16</v>
      </c>
      <c r="K50" s="7">
        <f t="shared" si="2"/>
        <v>2.71</v>
      </c>
      <c r="L50" s="100">
        <f t="shared" si="3"/>
        <v>0</v>
      </c>
      <c r="M50" s="127"/>
      <c r="N50" s="7">
        <f t="shared" si="4"/>
        <v>0</v>
      </c>
      <c r="O50" s="7">
        <f t="shared" si="5"/>
        <v>174765.32</v>
      </c>
      <c r="P50" s="7">
        <f t="shared" si="6"/>
        <v>0</v>
      </c>
      <c r="Q50" s="20" t="e">
        <f t="shared" si="7"/>
        <v>#DIV/0!</v>
      </c>
      <c r="V50" s="101"/>
    </row>
    <row r="51" spans="1:22" ht="33" x14ac:dyDescent="0.25">
      <c r="A51" s="49" t="s">
        <v>85</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2 SERTÃO PAJEÚ'!$1:$1048576,6,FALSE)</f>
        <v>2</v>
      </c>
      <c r="H51" s="99">
        <v>1</v>
      </c>
      <c r="I51" s="100">
        <f t="shared" si="1"/>
        <v>0.25509999999999999</v>
      </c>
      <c r="J51" s="6">
        <f>IFERROR(VLOOKUP(C51,'[23]SINAPI DEZEMBRO'!$A:$E,4,FALSE),IFERROR(VLOOKUP(C51,'[23]BANCO DE DADOS'!$A$3:$F$10542,5,FALSE),""))</f>
        <v>106.85</v>
      </c>
      <c r="K51" s="7">
        <f t="shared" si="2"/>
        <v>134.1</v>
      </c>
      <c r="L51" s="100">
        <f t="shared" si="3"/>
        <v>0</v>
      </c>
      <c r="M51" s="127"/>
      <c r="N51" s="7">
        <f t="shared" si="4"/>
        <v>0</v>
      </c>
      <c r="O51" s="7">
        <f t="shared" si="5"/>
        <v>268.2</v>
      </c>
      <c r="P51" s="7">
        <f t="shared" si="6"/>
        <v>0</v>
      </c>
      <c r="Q51" s="20" t="e">
        <f t="shared" si="7"/>
        <v>#DIV/0!</v>
      </c>
      <c r="V51" s="101"/>
    </row>
    <row r="52" spans="1:22" x14ac:dyDescent="0.25">
      <c r="A52" s="49" t="s">
        <v>86</v>
      </c>
      <c r="B52" s="95" t="str">
        <f>IFERROR(VLOOKUP(C52,'[23]SINAPI DEZEMBRO'!$A:$F,6,FALSE),IFERROR(VLOOKUP(C52,'[23]BANCO DE DADOS'!$A$3:$F$10542,2,FALSE),""))</f>
        <v>COMPOSIÇÃO</v>
      </c>
      <c r="C52" s="96" t="s">
        <v>87</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2 SERTÃO PAJEÚ'!$1:$1048576,6,FALSE)</f>
        <v>172.87</v>
      </c>
      <c r="H52" s="99">
        <v>5</v>
      </c>
      <c r="I52" s="100">
        <f t="shared" si="1"/>
        <v>0.184</v>
      </c>
      <c r="J52" s="6">
        <f>IFERROR(VLOOKUP(C52,'[23]SINAPI DEZEMBRO'!$A:$E,4,FALSE),IFERROR(VLOOKUP(C52,'[23]BANCO DE DADOS'!$A$3:$F$10542,5,FALSE),""))</f>
        <v>38.76</v>
      </c>
      <c r="K52" s="7">
        <f t="shared" si="2"/>
        <v>45.89</v>
      </c>
      <c r="L52" s="100">
        <f t="shared" si="3"/>
        <v>0</v>
      </c>
      <c r="M52" s="127"/>
      <c r="N52" s="7">
        <f t="shared" si="4"/>
        <v>0</v>
      </c>
      <c r="O52" s="7">
        <f t="shared" si="5"/>
        <v>7933</v>
      </c>
      <c r="P52" s="7">
        <f t="shared" si="6"/>
        <v>0</v>
      </c>
      <c r="Q52" s="20" t="e">
        <f t="shared" si="7"/>
        <v>#DIV/0!</v>
      </c>
      <c r="V52" s="101"/>
    </row>
    <row r="53" spans="1:22" x14ac:dyDescent="0.25">
      <c r="A53" s="89" t="s">
        <v>88</v>
      </c>
      <c r="B53" s="89"/>
      <c r="C53" s="90"/>
      <c r="D53" s="91"/>
      <c r="E53" s="3" t="s">
        <v>89</v>
      </c>
      <c r="F53" s="91"/>
      <c r="G53" s="92"/>
      <c r="H53" s="91"/>
      <c r="I53" s="91"/>
      <c r="J53" s="93"/>
      <c r="K53" s="91"/>
      <c r="L53" s="91"/>
      <c r="M53" s="128"/>
      <c r="N53" s="91"/>
      <c r="O53" s="94">
        <f>SUM(O54:O68)</f>
        <v>2061908.62</v>
      </c>
      <c r="P53" s="94">
        <f>SUM(P54:P68)</f>
        <v>0</v>
      </c>
      <c r="V53" s="101"/>
    </row>
    <row r="54" spans="1:22" ht="49.5" x14ac:dyDescent="0.25">
      <c r="A54" s="49" t="s">
        <v>90</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2 SERTÃO PAJEÚ'!$1:$1048576,6,FALSE)</f>
        <v>16535.669999999998</v>
      </c>
      <c r="H54" s="99">
        <v>1</v>
      </c>
      <c r="I54" s="100">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0">
        <f t="shared" ref="L54:L68" si="10">IF($H54="","",IF($H54=1,$P$10,IF($H54=2,$P$11,IF($H54=3,$P$12,IF($H54=4,$P$13,IF($H54=5,$P$14,IF($H54=6,$P$15)))))))</f>
        <v>0</v>
      </c>
      <c r="M54" s="127"/>
      <c r="N54" s="7">
        <f t="shared" ref="N54:N68" si="11">IF($G54="","",TRUNC((M54*L54)+M54,2))</f>
        <v>0</v>
      </c>
      <c r="O54" s="7">
        <f t="shared" ref="O54:O68" si="12">IF($G54="","",TRUNC(K54*G54,2))</f>
        <v>55725.2</v>
      </c>
      <c r="P54" s="7">
        <f t="shared" ref="P54:P68" si="13">IF($G54="","",TRUNC(N54*G54,2))</f>
        <v>0</v>
      </c>
      <c r="Q54" s="20" t="e">
        <f>P54/$P$53</f>
        <v>#DIV/0!</v>
      </c>
      <c r="R54" s="20"/>
      <c r="V54" s="101"/>
    </row>
    <row r="55" spans="1:22" ht="49.5" x14ac:dyDescent="0.25">
      <c r="A55" s="49" t="s">
        <v>91</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2 SERTÃO PAJEÚ'!$1:$1048576,6,FALSE)</f>
        <v>1653.56</v>
      </c>
      <c r="H55" s="99">
        <v>1</v>
      </c>
      <c r="I55" s="100">
        <f t="shared" si="8"/>
        <v>0.25509999999999999</v>
      </c>
      <c r="J55" s="6">
        <f>IFERROR(VLOOKUP(C55,'[23]SINAPI DEZEMBRO'!$A:$E,4,FALSE),IFERROR(VLOOKUP(C55,'[23]BANCO DE DADOS'!$A$3:$F$10542,5,FALSE),""))</f>
        <v>174.98</v>
      </c>
      <c r="K55" s="7">
        <f t="shared" si="9"/>
        <v>219.61</v>
      </c>
      <c r="L55" s="100">
        <f t="shared" si="10"/>
        <v>0</v>
      </c>
      <c r="M55" s="127"/>
      <c r="N55" s="7">
        <f t="shared" si="11"/>
        <v>0</v>
      </c>
      <c r="O55" s="7">
        <f t="shared" si="12"/>
        <v>363138.31</v>
      </c>
      <c r="P55" s="7">
        <f t="shared" si="13"/>
        <v>0</v>
      </c>
      <c r="Q55" s="20" t="e">
        <f t="shared" ref="Q55:Q68" si="14">P55/$P$53</f>
        <v>#DIV/0!</v>
      </c>
      <c r="R55" s="20"/>
      <c r="V55" s="101"/>
    </row>
    <row r="56" spans="1:22" ht="33" x14ac:dyDescent="0.25">
      <c r="A56" s="49" t="s">
        <v>92</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2 SERTÃO PAJEÚ'!$1:$1048576,6,FALSE)</f>
        <v>864.36</v>
      </c>
      <c r="H56" s="99">
        <v>1</v>
      </c>
      <c r="I56" s="100">
        <f t="shared" si="8"/>
        <v>0.25509999999999999</v>
      </c>
      <c r="J56" s="6">
        <f>IFERROR(VLOOKUP(C56,'[23]SINAPI DEZEMBRO'!$A:$E,4,FALSE),IFERROR(VLOOKUP(C56,'[23]BANCO DE DADOS'!$A$3:$F$10542,5,FALSE),""))</f>
        <v>60.81</v>
      </c>
      <c r="K56" s="7">
        <f t="shared" si="9"/>
        <v>76.319999999999993</v>
      </c>
      <c r="L56" s="100">
        <f t="shared" si="10"/>
        <v>0</v>
      </c>
      <c r="M56" s="127"/>
      <c r="N56" s="7">
        <f t="shared" si="11"/>
        <v>0</v>
      </c>
      <c r="O56" s="7">
        <f t="shared" si="12"/>
        <v>65967.95</v>
      </c>
      <c r="P56" s="7">
        <f t="shared" si="13"/>
        <v>0</v>
      </c>
      <c r="Q56" s="20" t="e">
        <f t="shared" si="14"/>
        <v>#DIV/0!</v>
      </c>
      <c r="R56" s="20"/>
      <c r="V56" s="101"/>
    </row>
    <row r="57" spans="1:22" x14ac:dyDescent="0.25">
      <c r="A57" s="49" t="s">
        <v>93</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2 SERTÃO PAJEÚ'!$1:$1048576,6,FALSE)</f>
        <v>10021.6</v>
      </c>
      <c r="H57" s="99">
        <v>1</v>
      </c>
      <c r="I57" s="100">
        <f t="shared" si="8"/>
        <v>0.25509999999999999</v>
      </c>
      <c r="J57" s="6">
        <f>IFERROR(VLOOKUP(C57,'[23]SINAPI DEZEMBRO'!$A:$E,4,FALSE),IFERROR(VLOOKUP(C57,'[23]BANCO DE DADOS'!$A$3:$F$10542,5,FALSE),""))</f>
        <v>9.41</v>
      </c>
      <c r="K57" s="7">
        <f t="shared" si="9"/>
        <v>11.81</v>
      </c>
      <c r="L57" s="100">
        <f t="shared" si="10"/>
        <v>0</v>
      </c>
      <c r="M57" s="127"/>
      <c r="N57" s="7">
        <f t="shared" si="11"/>
        <v>0</v>
      </c>
      <c r="O57" s="7">
        <f t="shared" si="12"/>
        <v>118355.09</v>
      </c>
      <c r="P57" s="7">
        <f t="shared" si="13"/>
        <v>0</v>
      </c>
      <c r="Q57" s="20" t="e">
        <f t="shared" si="14"/>
        <v>#DIV/0!</v>
      </c>
      <c r="R57" s="20"/>
      <c r="V57" s="101"/>
    </row>
    <row r="58" spans="1:22" x14ac:dyDescent="0.25">
      <c r="A58" s="49" t="s">
        <v>94</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2 SERTÃO PAJEÚ'!$1:$1048576,6,FALSE)</f>
        <v>10021.6</v>
      </c>
      <c r="H58" s="99">
        <v>1</v>
      </c>
      <c r="I58" s="100">
        <f t="shared" si="8"/>
        <v>0.25509999999999999</v>
      </c>
      <c r="J58" s="6">
        <f>IFERROR(VLOOKUP(C58,'[23]SINAPI DEZEMBRO'!$A:$E,4,FALSE),IFERROR(VLOOKUP(C58,'[23]BANCO DE DADOS'!$A$3:$F$10542,5,FALSE),""))</f>
        <v>1.91</v>
      </c>
      <c r="K58" s="7">
        <f t="shared" si="9"/>
        <v>2.39</v>
      </c>
      <c r="L58" s="100">
        <f t="shared" si="10"/>
        <v>0</v>
      </c>
      <c r="M58" s="127"/>
      <c r="N58" s="7">
        <f t="shared" si="11"/>
        <v>0</v>
      </c>
      <c r="O58" s="7">
        <f t="shared" si="12"/>
        <v>23951.62</v>
      </c>
      <c r="P58" s="7">
        <f t="shared" si="13"/>
        <v>0</v>
      </c>
      <c r="Q58" s="20" t="e">
        <f t="shared" si="14"/>
        <v>#DIV/0!</v>
      </c>
      <c r="R58" s="20"/>
      <c r="V58" s="101"/>
    </row>
    <row r="59" spans="1:22" x14ac:dyDescent="0.25">
      <c r="A59" s="49" t="s">
        <v>95</v>
      </c>
      <c r="B59" s="95" t="str">
        <f>IFERROR(VLOOKUP(C59,'[23]SINAPI DEZEMBRO'!$A:$F,6,FALSE),IFERROR(VLOOKUP(C59,'[23]BANCO DE DADOS'!$A$3:$F$10542,2,FALSE),""))</f>
        <v>COMPOSIÇÃO</v>
      </c>
      <c r="C59" s="96" t="s">
        <v>96</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2 SERTÃO PAJEÚ'!$1:$1048576,6,FALSE)</f>
        <v>1280.1500000000001</v>
      </c>
      <c r="H59" s="99">
        <v>1</v>
      </c>
      <c r="I59" s="100">
        <f t="shared" si="8"/>
        <v>0.25509999999999999</v>
      </c>
      <c r="J59" s="6">
        <f>IFERROR(VLOOKUP(C59,'[23]SINAPI DEZEMBRO'!$A:$E,4,FALSE),IFERROR(VLOOKUP(C59,'[23]BANCO DE DADOS'!$A$3:$F$10542,5,FALSE),""))</f>
        <v>416.11</v>
      </c>
      <c r="K59" s="7">
        <f t="shared" si="9"/>
        <v>522.25</v>
      </c>
      <c r="L59" s="100">
        <f t="shared" si="10"/>
        <v>0</v>
      </c>
      <c r="M59" s="127"/>
      <c r="N59" s="7">
        <f t="shared" si="11"/>
        <v>0</v>
      </c>
      <c r="O59" s="7">
        <f t="shared" si="12"/>
        <v>668558.32999999996</v>
      </c>
      <c r="P59" s="7">
        <f t="shared" si="13"/>
        <v>0</v>
      </c>
      <c r="Q59" s="20" t="e">
        <f t="shared" si="14"/>
        <v>#DIV/0!</v>
      </c>
      <c r="R59" s="20"/>
      <c r="V59" s="101"/>
    </row>
    <row r="60" spans="1:22" ht="33" x14ac:dyDescent="0.25">
      <c r="A60" s="49" t="s">
        <v>97</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2 SERTÃO PAJEÚ'!$1:$1048576,6,FALSE)</f>
        <v>501.08</v>
      </c>
      <c r="H60" s="99">
        <v>1</v>
      </c>
      <c r="I60" s="100">
        <f t="shared" si="8"/>
        <v>0.25509999999999999</v>
      </c>
      <c r="J60" s="6">
        <f>IFERROR(VLOOKUP(C60,'[23]SINAPI DEZEMBRO'!$A:$E,4,FALSE),IFERROR(VLOOKUP(C60,'[23]BANCO DE DADOS'!$A$3:$F$10542,5,FALSE),""))</f>
        <v>10.42</v>
      </c>
      <c r="K60" s="7">
        <f t="shared" si="9"/>
        <v>13.07</v>
      </c>
      <c r="L60" s="100">
        <f t="shared" si="10"/>
        <v>0</v>
      </c>
      <c r="M60" s="127"/>
      <c r="N60" s="7">
        <f t="shared" si="11"/>
        <v>0</v>
      </c>
      <c r="O60" s="7">
        <f t="shared" si="12"/>
        <v>6549.11</v>
      </c>
      <c r="P60" s="7">
        <f t="shared" si="13"/>
        <v>0</v>
      </c>
      <c r="Q60" s="20" t="e">
        <f t="shared" si="14"/>
        <v>#DIV/0!</v>
      </c>
      <c r="R60" s="20"/>
      <c r="V60" s="101"/>
    </row>
    <row r="61" spans="1:22" ht="49.5" x14ac:dyDescent="0.25">
      <c r="A61" s="49" t="s">
        <v>98</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2 SERTÃO PAJEÚ'!$1:$1048576,6,FALSE)</f>
        <v>2690.79</v>
      </c>
      <c r="H61" s="99">
        <v>1</v>
      </c>
      <c r="I61" s="100">
        <f t="shared" si="8"/>
        <v>0.25509999999999999</v>
      </c>
      <c r="J61" s="6">
        <f>IFERROR(VLOOKUP(C61,'[23]SINAPI DEZEMBRO'!$A:$E,4,FALSE),IFERROR(VLOOKUP(C61,'[23]BANCO DE DADOS'!$A$3:$F$10542,5,FALSE),""))</f>
        <v>8.4700000000000006</v>
      </c>
      <c r="K61" s="7">
        <f t="shared" si="9"/>
        <v>10.63</v>
      </c>
      <c r="L61" s="100">
        <f t="shared" si="10"/>
        <v>0</v>
      </c>
      <c r="M61" s="127"/>
      <c r="N61" s="7">
        <f t="shared" si="11"/>
        <v>0</v>
      </c>
      <c r="O61" s="7">
        <f t="shared" si="12"/>
        <v>28603.09</v>
      </c>
      <c r="P61" s="7">
        <f t="shared" si="13"/>
        <v>0</v>
      </c>
      <c r="Q61" s="20" t="e">
        <f t="shared" si="14"/>
        <v>#DIV/0!</v>
      </c>
      <c r="R61" s="20"/>
      <c r="V61" s="101"/>
    </row>
    <row r="62" spans="1:22" ht="49.5" x14ac:dyDescent="0.25">
      <c r="A62" s="49" t="s">
        <v>99</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2 SERTÃO PAJEÚ'!$1:$1048576,6,FALSE)</f>
        <v>677486.25</v>
      </c>
      <c r="H62" s="99">
        <v>1</v>
      </c>
      <c r="I62" s="100">
        <f t="shared" si="8"/>
        <v>0.25509999999999999</v>
      </c>
      <c r="J62" s="6">
        <f>IFERROR(VLOOKUP(C62,'[23]SINAPI DEZEMBRO'!$A:$E,4,FALSE),IFERROR(VLOOKUP(C62,'[23]BANCO DE DADOS'!$A$3:$F$10542,5,FALSE),""))</f>
        <v>0.56999999999999995</v>
      </c>
      <c r="K62" s="7">
        <f t="shared" si="9"/>
        <v>0.71</v>
      </c>
      <c r="L62" s="100">
        <f t="shared" si="10"/>
        <v>0</v>
      </c>
      <c r="M62" s="127"/>
      <c r="N62" s="7">
        <f t="shared" si="11"/>
        <v>0</v>
      </c>
      <c r="O62" s="7">
        <f t="shared" si="12"/>
        <v>481015.23</v>
      </c>
      <c r="P62" s="7">
        <f t="shared" si="13"/>
        <v>0</v>
      </c>
      <c r="Q62" s="20" t="e">
        <f t="shared" si="14"/>
        <v>#DIV/0!</v>
      </c>
      <c r="R62" s="20"/>
      <c r="V62" s="101"/>
    </row>
    <row r="63" spans="1:22" ht="33" x14ac:dyDescent="0.25">
      <c r="A63" s="49" t="s">
        <v>100</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2 SERTÃO PAJEÚ'!$1:$1048576,6,FALSE)</f>
        <v>75276.25</v>
      </c>
      <c r="H63" s="99">
        <v>1</v>
      </c>
      <c r="I63" s="100">
        <f t="shared" si="8"/>
        <v>0.25509999999999999</v>
      </c>
      <c r="J63" s="6">
        <f>IFERROR(VLOOKUP(C63,'[23]SINAPI DEZEMBRO'!$A:$E,4,FALSE),IFERROR(VLOOKUP(C63,'[23]BANCO DE DADOS'!$A$3:$F$10542,5,FALSE),""))</f>
        <v>1.46</v>
      </c>
      <c r="K63" s="7">
        <f t="shared" si="9"/>
        <v>1.83</v>
      </c>
      <c r="L63" s="100">
        <f t="shared" si="10"/>
        <v>0</v>
      </c>
      <c r="M63" s="127"/>
      <c r="N63" s="7">
        <f t="shared" si="11"/>
        <v>0</v>
      </c>
      <c r="O63" s="7">
        <f t="shared" si="12"/>
        <v>137755.53</v>
      </c>
      <c r="P63" s="7">
        <f t="shared" si="13"/>
        <v>0</v>
      </c>
      <c r="Q63" s="20" t="e">
        <f t="shared" si="14"/>
        <v>#DIV/0!</v>
      </c>
      <c r="R63" s="20"/>
      <c r="V63" s="101"/>
    </row>
    <row r="64" spans="1:22" ht="49.5" x14ac:dyDescent="0.25">
      <c r="A64" s="49" t="s">
        <v>101</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2 SERTÃO PAJEÚ'!$1:$1048576,6,FALSE)</f>
        <v>962.03</v>
      </c>
      <c r="H64" s="99">
        <v>1</v>
      </c>
      <c r="I64" s="100">
        <f t="shared" si="8"/>
        <v>0.25509999999999999</v>
      </c>
      <c r="J64" s="6">
        <f>IFERROR(VLOOKUP(C64,'[23]SINAPI DEZEMBRO'!$A:$E,4,FALSE),IFERROR(VLOOKUP(C64,'[23]BANCO DE DADOS'!$A$3:$F$10542,5,FALSE),""))</f>
        <v>0.74</v>
      </c>
      <c r="K64" s="7">
        <f t="shared" si="9"/>
        <v>0.92</v>
      </c>
      <c r="L64" s="100">
        <f t="shared" si="10"/>
        <v>0</v>
      </c>
      <c r="M64" s="127"/>
      <c r="N64" s="7">
        <f t="shared" si="11"/>
        <v>0</v>
      </c>
      <c r="O64" s="7">
        <f t="shared" si="12"/>
        <v>885.06</v>
      </c>
      <c r="P64" s="7">
        <f t="shared" si="13"/>
        <v>0</v>
      </c>
      <c r="Q64" s="20" t="e">
        <f t="shared" si="14"/>
        <v>#DIV/0!</v>
      </c>
      <c r="R64" s="20"/>
      <c r="V64" s="101"/>
    </row>
    <row r="65" spans="1:22" ht="33" x14ac:dyDescent="0.25">
      <c r="A65" s="49" t="s">
        <v>102</v>
      </c>
      <c r="B65" s="95" t="str">
        <f>IFERROR(VLOOKUP(C65,'[23]SINAPI DEZEMBRO'!$A:$F,6,FALSE),IFERROR(VLOOKUP(C65,'[23]BANCO DE DADOS'!$A$3:$F$10542,2,FALSE),""))</f>
        <v>COMPOSIÇÃO</v>
      </c>
      <c r="C65" s="96" t="s">
        <v>103</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2 SERTÃO PAJEÚ'!$1:$1048576,6,FALSE)</f>
        <v>4.5</v>
      </c>
      <c r="H65" s="99">
        <v>2</v>
      </c>
      <c r="I65" s="100">
        <f t="shared" si="8"/>
        <v>0.1895</v>
      </c>
      <c r="J65" s="6">
        <f>IFERROR(VLOOKUP(C65,'[23]SINAPI DEZEMBRO'!$A:$E,4,FALSE),IFERROR(VLOOKUP(C65,'[23]BANCO DE DADOS'!$A$3:$F$10542,5,FALSE),""))</f>
        <v>494.05</v>
      </c>
      <c r="K65" s="7">
        <f t="shared" si="9"/>
        <v>587.66999999999996</v>
      </c>
      <c r="L65" s="100">
        <f t="shared" si="10"/>
        <v>0</v>
      </c>
      <c r="M65" s="127"/>
      <c r="N65" s="7">
        <f t="shared" si="11"/>
        <v>0</v>
      </c>
      <c r="O65" s="7">
        <f t="shared" si="12"/>
        <v>2644.51</v>
      </c>
      <c r="P65" s="7">
        <f t="shared" si="13"/>
        <v>0</v>
      </c>
      <c r="Q65" s="20" t="e">
        <f t="shared" si="14"/>
        <v>#DIV/0!</v>
      </c>
      <c r="R65" s="20"/>
      <c r="V65" s="101"/>
    </row>
    <row r="66" spans="1:22" ht="33" x14ac:dyDescent="0.25">
      <c r="A66" s="49" t="s">
        <v>104</v>
      </c>
      <c r="B66" s="95" t="str">
        <f>IFERROR(VLOOKUP(C66,'[23]SINAPI DEZEMBRO'!$A:$F,6,FALSE),IFERROR(VLOOKUP(C66,'[23]BANCO DE DADOS'!$A$3:$F$10542,2,FALSE),""))</f>
        <v>COMPOSIÇÃO</v>
      </c>
      <c r="C66" s="96" t="s">
        <v>105</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2 SERTÃO PAJEÚ'!$1:$1048576,6,FALSE)</f>
        <v>12.02</v>
      </c>
      <c r="H66" s="99">
        <v>2</v>
      </c>
      <c r="I66" s="100">
        <f t="shared" si="8"/>
        <v>0.1895</v>
      </c>
      <c r="J66" s="6">
        <f>IFERROR(VLOOKUP(C66,'[23]SINAPI DEZEMBRO'!$A:$E,4,FALSE),IFERROR(VLOOKUP(C66,'[23]BANCO DE DADOS'!$A$3:$F$10542,5,FALSE),""))</f>
        <v>1507.34</v>
      </c>
      <c r="K66" s="7">
        <f t="shared" si="9"/>
        <v>1792.98</v>
      </c>
      <c r="L66" s="100">
        <f t="shared" si="10"/>
        <v>0</v>
      </c>
      <c r="M66" s="127"/>
      <c r="N66" s="7">
        <f t="shared" si="11"/>
        <v>0</v>
      </c>
      <c r="O66" s="7">
        <f t="shared" si="12"/>
        <v>21551.61</v>
      </c>
      <c r="P66" s="7">
        <f t="shared" si="13"/>
        <v>0</v>
      </c>
      <c r="Q66" s="20" t="e">
        <f t="shared" si="14"/>
        <v>#DIV/0!</v>
      </c>
      <c r="R66" s="20"/>
      <c r="V66" s="101"/>
    </row>
    <row r="67" spans="1:22" ht="33" x14ac:dyDescent="0.25">
      <c r="A67" s="49" t="s">
        <v>106</v>
      </c>
      <c r="B67" s="95" t="str">
        <f>IFERROR(VLOOKUP(C67,'[23]SINAPI DEZEMBRO'!$A:$F,6,FALSE),IFERROR(VLOOKUP(C67,'[23]BANCO DE DADOS'!$A$3:$F$10542,2,FALSE),""))</f>
        <v>COMPOSIÇÃO</v>
      </c>
      <c r="C67" s="96" t="s">
        <v>107</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2 SERTÃO PAJEÚ'!$1:$1048576,6,FALSE)</f>
        <v>80.900000000000006</v>
      </c>
      <c r="H67" s="99">
        <v>2</v>
      </c>
      <c r="I67" s="100">
        <f t="shared" si="8"/>
        <v>0.1895</v>
      </c>
      <c r="J67" s="6">
        <f>IFERROR(VLOOKUP(C67,'[23]SINAPI DEZEMBRO'!$A:$E,4,FALSE),IFERROR(VLOOKUP(C67,'[23]BANCO DE DADOS'!$A$3:$F$10542,5,FALSE),""))</f>
        <v>494.05</v>
      </c>
      <c r="K67" s="7">
        <f t="shared" si="9"/>
        <v>587.66999999999996</v>
      </c>
      <c r="L67" s="100">
        <f t="shared" si="10"/>
        <v>0</v>
      </c>
      <c r="M67" s="127"/>
      <c r="N67" s="7">
        <f t="shared" si="11"/>
        <v>0</v>
      </c>
      <c r="O67" s="7">
        <f t="shared" si="12"/>
        <v>47542.5</v>
      </c>
      <c r="P67" s="7">
        <f t="shared" si="13"/>
        <v>0</v>
      </c>
      <c r="Q67" s="20" t="e">
        <f t="shared" si="14"/>
        <v>#DIV/0!</v>
      </c>
      <c r="R67" s="20"/>
      <c r="V67" s="101"/>
    </row>
    <row r="68" spans="1:22" x14ac:dyDescent="0.25">
      <c r="A68" s="49" t="s">
        <v>108</v>
      </c>
      <c r="B68" s="95" t="str">
        <f>IFERROR(VLOOKUP(C68,'[23]SINAPI DEZEMBRO'!$A:$F,6,FALSE),IFERROR(VLOOKUP(C68,'[23]BANCO DE DADOS'!$A$3:$F$10542,2,FALSE),""))</f>
        <v>COMPOSIÇÃO</v>
      </c>
      <c r="C68" s="96" t="s">
        <v>87</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2 SERTÃO PAJEÚ'!$1:$1048576,6,FALSE)</f>
        <v>864.36</v>
      </c>
      <c r="H68" s="99">
        <v>5</v>
      </c>
      <c r="I68" s="100">
        <f t="shared" si="8"/>
        <v>0.184</v>
      </c>
      <c r="J68" s="6">
        <f>IFERROR(VLOOKUP(C68,'[23]SINAPI DEZEMBRO'!$A:$E,4,FALSE),IFERROR(VLOOKUP(C68,'[23]BANCO DE DADOS'!$A$3:$F$10542,5,FALSE),""))</f>
        <v>38.76</v>
      </c>
      <c r="K68" s="7">
        <f t="shared" si="9"/>
        <v>45.89</v>
      </c>
      <c r="L68" s="100">
        <f t="shared" si="10"/>
        <v>0</v>
      </c>
      <c r="M68" s="127"/>
      <c r="N68" s="7">
        <f t="shared" si="11"/>
        <v>0</v>
      </c>
      <c r="O68" s="7">
        <f t="shared" si="12"/>
        <v>39665.480000000003</v>
      </c>
      <c r="P68" s="7">
        <f t="shared" si="13"/>
        <v>0</v>
      </c>
      <c r="Q68" s="20" t="e">
        <f t="shared" si="14"/>
        <v>#DIV/0!</v>
      </c>
      <c r="R68" s="20"/>
      <c r="V68" s="101"/>
    </row>
    <row r="69" spans="1:22" x14ac:dyDescent="0.25">
      <c r="A69" s="89" t="s">
        <v>109</v>
      </c>
      <c r="B69" s="89"/>
      <c r="C69" s="90"/>
      <c r="D69" s="91"/>
      <c r="E69" s="3" t="s">
        <v>110</v>
      </c>
      <c r="F69" s="91"/>
      <c r="G69" s="92"/>
      <c r="H69" s="91"/>
      <c r="I69" s="91"/>
      <c r="J69" s="93"/>
      <c r="K69" s="91"/>
      <c r="L69" s="91"/>
      <c r="M69" s="128"/>
      <c r="N69" s="91"/>
      <c r="O69" s="94">
        <f>SUM(O70:O77)</f>
        <v>623822.23</v>
      </c>
      <c r="P69" s="94">
        <f>SUM(P70:P77)</f>
        <v>0</v>
      </c>
      <c r="V69" s="101"/>
    </row>
    <row r="70" spans="1:22" x14ac:dyDescent="0.25">
      <c r="A70" s="49" t="s">
        <v>111</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2 SERTÃO PAJEÚ'!$1:$1048576,6,FALSE)</f>
        <v>1116.9000000000001</v>
      </c>
      <c r="H70" s="99">
        <v>1</v>
      </c>
      <c r="I70" s="100">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0">
        <f t="shared" ref="L70:L77" si="17">IF($H70="","",IF($H70=1,$P$10,IF($H70=2,$P$11,IF($H70=3,$P$12,IF($H70=4,$P$13,IF($H70=5,$P$14,IF($H70=6,$P$15)))))))</f>
        <v>0</v>
      </c>
      <c r="M70" s="127"/>
      <c r="N70" s="7">
        <f t="shared" ref="N70:N77" si="18">IF($G70="","",TRUNC((M70*L70)+M70,2))</f>
        <v>0</v>
      </c>
      <c r="O70" s="7">
        <f t="shared" ref="O70:O77" si="19">IF($G70="","",TRUNC(K70*G70,2))</f>
        <v>177028.65</v>
      </c>
      <c r="P70" s="7">
        <f t="shared" ref="P70:P77" si="20">IF($G70="","",TRUNC(N70*G70,2))</f>
        <v>0</v>
      </c>
      <c r="Q70" s="20" t="e">
        <f>P70/$P$69</f>
        <v>#DIV/0!</v>
      </c>
      <c r="V70" s="101"/>
    </row>
    <row r="71" spans="1:22" x14ac:dyDescent="0.25">
      <c r="A71" s="49" t="s">
        <v>112</v>
      </c>
      <c r="B71" s="95" t="str">
        <f>IFERROR(VLOOKUP(C71,'[23]SINAPI DEZEMBRO'!$A:$F,6,FALSE),IFERROR(VLOOKUP(C71,'[23]BANCO DE DADOS'!$A$3:$F$10542,2,FALSE),""))</f>
        <v>COMPESA 2024.2</v>
      </c>
      <c r="C71" s="96" t="s">
        <v>113</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2 SERTÃO PAJEÚ'!$1:$1048576,6,FALSE)</f>
        <v>2806.05</v>
      </c>
      <c r="H71" s="99">
        <v>1</v>
      </c>
      <c r="I71" s="100">
        <f t="shared" si="15"/>
        <v>0.25509999999999999</v>
      </c>
      <c r="J71" s="6">
        <f>IFERROR(VLOOKUP(C71,'[23]SINAPI DEZEMBRO'!$A:$E,4,FALSE),IFERROR(VLOOKUP(C71,'[23]BANCO DE DADOS'!$A$3:$F$10542,5,FALSE),""))</f>
        <v>0.56999999999999995</v>
      </c>
      <c r="K71" s="7">
        <f t="shared" si="16"/>
        <v>0.71</v>
      </c>
      <c r="L71" s="100">
        <f t="shared" si="17"/>
        <v>0</v>
      </c>
      <c r="M71" s="127"/>
      <c r="N71" s="7">
        <f t="shared" si="18"/>
        <v>0</v>
      </c>
      <c r="O71" s="7">
        <f t="shared" si="19"/>
        <v>1992.29</v>
      </c>
      <c r="P71" s="7">
        <f t="shared" si="20"/>
        <v>0</v>
      </c>
      <c r="Q71" s="20" t="e">
        <f t="shared" ref="Q71:Q77" si="21">P71/$P$69</f>
        <v>#DIV/0!</v>
      </c>
      <c r="V71" s="101"/>
    </row>
    <row r="72" spans="1:22" ht="49.5" x14ac:dyDescent="0.25">
      <c r="A72" s="49" t="s">
        <v>114</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2 SERTÃO PAJEÚ'!$1:$1048576,6,FALSE)</f>
        <v>15.03</v>
      </c>
      <c r="H72" s="99">
        <v>1</v>
      </c>
      <c r="I72" s="100">
        <f t="shared" si="15"/>
        <v>0.25509999999999999</v>
      </c>
      <c r="J72" s="6">
        <f>IFERROR(VLOOKUP(C72,'[23]SINAPI DEZEMBRO'!$A:$E,4,FALSE),IFERROR(VLOOKUP(C72,'[23]BANCO DE DADOS'!$A$3:$F$10542,5,FALSE),""))</f>
        <v>438.22</v>
      </c>
      <c r="K72" s="7">
        <f t="shared" si="16"/>
        <v>550</v>
      </c>
      <c r="L72" s="100">
        <f t="shared" si="17"/>
        <v>0</v>
      </c>
      <c r="M72" s="127"/>
      <c r="N72" s="7">
        <f t="shared" si="18"/>
        <v>0</v>
      </c>
      <c r="O72" s="7">
        <f t="shared" si="19"/>
        <v>8266.5</v>
      </c>
      <c r="P72" s="7">
        <f t="shared" si="20"/>
        <v>0</v>
      </c>
      <c r="Q72" s="20" t="e">
        <f t="shared" si="21"/>
        <v>#DIV/0!</v>
      </c>
      <c r="V72" s="101"/>
    </row>
    <row r="73" spans="1:22" ht="66" x14ac:dyDescent="0.25">
      <c r="A73" s="49" t="s">
        <v>115</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2 SERTÃO PAJEÚ'!$1:$1048576,6,FALSE)</f>
        <v>105.22</v>
      </c>
      <c r="H73" s="99">
        <v>1</v>
      </c>
      <c r="I73" s="100">
        <f t="shared" si="15"/>
        <v>0.25509999999999999</v>
      </c>
      <c r="J73" s="6">
        <f>IFERROR(VLOOKUP(C73,'[23]SINAPI DEZEMBRO'!$A:$E,4,FALSE),IFERROR(VLOOKUP(C73,'[23]BANCO DE DADOS'!$A$3:$F$10542,5,FALSE),""))</f>
        <v>14.61</v>
      </c>
      <c r="K73" s="7">
        <f t="shared" si="16"/>
        <v>18.329999999999998</v>
      </c>
      <c r="L73" s="100">
        <f t="shared" si="17"/>
        <v>0</v>
      </c>
      <c r="M73" s="127"/>
      <c r="N73" s="7">
        <f t="shared" si="18"/>
        <v>0</v>
      </c>
      <c r="O73" s="7">
        <f t="shared" si="19"/>
        <v>1928.68</v>
      </c>
      <c r="P73" s="7">
        <f t="shared" si="20"/>
        <v>0</v>
      </c>
      <c r="Q73" s="20" t="e">
        <f t="shared" si="21"/>
        <v>#DIV/0!</v>
      </c>
      <c r="V73" s="101"/>
    </row>
    <row r="74" spans="1:22" ht="49.5" x14ac:dyDescent="0.25">
      <c r="A74" s="49" t="s">
        <v>116</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2 SERTÃO PAJEÚ'!$1:$1048576,6,FALSE)</f>
        <v>131.52000000000001</v>
      </c>
      <c r="H74" s="99">
        <v>1</v>
      </c>
      <c r="I74" s="100">
        <f t="shared" si="15"/>
        <v>0.25509999999999999</v>
      </c>
      <c r="J74" s="6">
        <f>IFERROR(VLOOKUP(C74,'[23]SINAPI DEZEMBRO'!$A:$E,4,FALSE),IFERROR(VLOOKUP(C74,'[23]BANCO DE DADOS'!$A$3:$F$10542,5,FALSE),""))</f>
        <v>8.4700000000000006</v>
      </c>
      <c r="K74" s="7">
        <f t="shared" si="16"/>
        <v>10.63</v>
      </c>
      <c r="L74" s="100">
        <f t="shared" si="17"/>
        <v>0</v>
      </c>
      <c r="M74" s="127"/>
      <c r="N74" s="7">
        <f t="shared" si="18"/>
        <v>0</v>
      </c>
      <c r="O74" s="7">
        <f t="shared" si="19"/>
        <v>1398.05</v>
      </c>
      <c r="P74" s="7">
        <f t="shared" si="20"/>
        <v>0</v>
      </c>
      <c r="Q74" s="20" t="e">
        <f t="shared" si="21"/>
        <v>#DIV/0!</v>
      </c>
      <c r="R74" s="20"/>
      <c r="V74" s="101"/>
    </row>
    <row r="75" spans="1:22" ht="33" x14ac:dyDescent="0.25">
      <c r="A75" s="49" t="s">
        <v>117</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2 SERTÃO PAJEÚ'!$1:$1048576,6,FALSE)</f>
        <v>1972.8</v>
      </c>
      <c r="H75" s="99">
        <v>1</v>
      </c>
      <c r="I75" s="100">
        <f t="shared" si="15"/>
        <v>0.25509999999999999</v>
      </c>
      <c r="J75" s="6">
        <f>IFERROR(VLOOKUP(C75,'[23]SINAPI DEZEMBRO'!$A:$E,4,FALSE),IFERROR(VLOOKUP(C75,'[23]BANCO DE DADOS'!$A$3:$F$10542,5,FALSE),""))</f>
        <v>2.16</v>
      </c>
      <c r="K75" s="7">
        <f t="shared" si="16"/>
        <v>2.71</v>
      </c>
      <c r="L75" s="100">
        <f t="shared" si="17"/>
        <v>0</v>
      </c>
      <c r="M75" s="127"/>
      <c r="N75" s="7">
        <f t="shared" si="18"/>
        <v>0</v>
      </c>
      <c r="O75" s="7">
        <f t="shared" si="19"/>
        <v>5346.28</v>
      </c>
      <c r="P75" s="7">
        <f t="shared" si="20"/>
        <v>0</v>
      </c>
      <c r="Q75" s="20" t="e">
        <f t="shared" si="21"/>
        <v>#DIV/0!</v>
      </c>
      <c r="R75" s="20"/>
      <c r="V75" s="101"/>
    </row>
    <row r="76" spans="1:22" ht="33" x14ac:dyDescent="0.25">
      <c r="A76" s="49" t="s">
        <v>118</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2 SERTÃO PAJEÚ'!$1:$1048576,6,FALSE)</f>
        <v>2806.05</v>
      </c>
      <c r="H76" s="99">
        <v>1</v>
      </c>
      <c r="I76" s="100">
        <f t="shared" si="15"/>
        <v>0.25509999999999999</v>
      </c>
      <c r="J76" s="6">
        <f>IFERROR(VLOOKUP(C76,'[23]SINAPI DEZEMBRO'!$A:$E,4,FALSE),IFERROR(VLOOKUP(C76,'[23]BANCO DE DADOS'!$A$3:$F$10542,5,FALSE),""))</f>
        <v>101.9</v>
      </c>
      <c r="K76" s="7">
        <f t="shared" si="16"/>
        <v>127.89</v>
      </c>
      <c r="L76" s="100">
        <f t="shared" si="17"/>
        <v>0</v>
      </c>
      <c r="M76" s="127"/>
      <c r="N76" s="7">
        <f t="shared" si="18"/>
        <v>0</v>
      </c>
      <c r="O76" s="7">
        <f t="shared" si="19"/>
        <v>358865.73</v>
      </c>
      <c r="P76" s="7">
        <f t="shared" si="20"/>
        <v>0</v>
      </c>
      <c r="Q76" s="20" t="e">
        <f t="shared" si="21"/>
        <v>#DIV/0!</v>
      </c>
      <c r="V76" s="101"/>
    </row>
    <row r="77" spans="1:22" ht="49.5" x14ac:dyDescent="0.25">
      <c r="A77" s="49" t="s">
        <v>119</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2 SERTÃO PAJEÚ'!$1:$1048576,6,FALSE)</f>
        <v>432.93</v>
      </c>
      <c r="H77" s="99">
        <v>1</v>
      </c>
      <c r="I77" s="100">
        <f t="shared" si="15"/>
        <v>0.25509999999999999</v>
      </c>
      <c r="J77" s="6">
        <f>IFERROR(VLOOKUP(C77,'[23]SINAPI DEZEMBRO'!$A:$E,4,FALSE),IFERROR(VLOOKUP(C77,'[23]BANCO DE DADOS'!$A$3:$F$10542,5,FALSE),""))</f>
        <v>126.98</v>
      </c>
      <c r="K77" s="7">
        <f t="shared" si="16"/>
        <v>159.37</v>
      </c>
      <c r="L77" s="100">
        <f t="shared" si="17"/>
        <v>0</v>
      </c>
      <c r="M77" s="127"/>
      <c r="N77" s="7">
        <f t="shared" si="18"/>
        <v>0</v>
      </c>
      <c r="O77" s="7">
        <f t="shared" si="19"/>
        <v>68996.05</v>
      </c>
      <c r="P77" s="7">
        <f t="shared" si="20"/>
        <v>0</v>
      </c>
      <c r="Q77" s="20" t="e">
        <f t="shared" si="21"/>
        <v>#DIV/0!</v>
      </c>
      <c r="V77" s="101"/>
    </row>
    <row r="78" spans="1:22" x14ac:dyDescent="0.25">
      <c r="A78" s="89" t="s">
        <v>120</v>
      </c>
      <c r="B78" s="89"/>
      <c r="C78" s="90"/>
      <c r="D78" s="91"/>
      <c r="E78" s="3" t="s">
        <v>121</v>
      </c>
      <c r="F78" s="91"/>
      <c r="G78" s="92"/>
      <c r="H78" s="91"/>
      <c r="I78" s="91"/>
      <c r="J78" s="93"/>
      <c r="K78" s="91"/>
      <c r="L78" s="91"/>
      <c r="M78" s="128"/>
      <c r="N78" s="91"/>
      <c r="O78" s="94">
        <f>SUM(O79:O100)</f>
        <v>800636.34</v>
      </c>
      <c r="P78" s="94">
        <f>SUM(P79:P100)</f>
        <v>0</v>
      </c>
      <c r="V78" s="101"/>
    </row>
    <row r="79" spans="1:22" ht="33" x14ac:dyDescent="0.25">
      <c r="A79" s="49" t="s">
        <v>122</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2 SERTÃO PAJEÚ'!$1:$1048576,6,FALSE)</f>
        <v>3006.48</v>
      </c>
      <c r="H79" s="99">
        <v>1</v>
      </c>
      <c r="I79" s="100">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0">
        <f t="shared" ref="L79:L100" si="24">IF($H79="","",IF($H79=1,$P$10,IF($H79=2,$P$11,IF($H79=3,$P$12,IF($H79=4,$P$13,IF($H79=5,$P$14,IF($H79=6,$P$15)))))))</f>
        <v>0</v>
      </c>
      <c r="M79" s="127"/>
      <c r="N79" s="7">
        <f t="shared" ref="N79:N100" si="25">IF($G79="","",TRUNC((M79*L79)+M79,2))</f>
        <v>0</v>
      </c>
      <c r="O79" s="7">
        <f t="shared" ref="O79:O100" si="26">IF($G79="","",TRUNC(K79*G79,2))</f>
        <v>169836.05</v>
      </c>
      <c r="P79" s="7">
        <f t="shared" ref="P79:P100" si="27">IF($G79="","",TRUNC(N79*G79,2))</f>
        <v>0</v>
      </c>
      <c r="Q79" s="20" t="e">
        <f>P79/$P$78</f>
        <v>#DIV/0!</v>
      </c>
      <c r="V79" s="101"/>
    </row>
    <row r="80" spans="1:22" ht="33" x14ac:dyDescent="0.25">
      <c r="A80" s="49" t="s">
        <v>123</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2 SERTÃO PAJEÚ'!$1:$1048576,6,FALSE)</f>
        <v>334.05</v>
      </c>
      <c r="H80" s="99">
        <v>1</v>
      </c>
      <c r="I80" s="100">
        <f t="shared" si="22"/>
        <v>0.25509999999999999</v>
      </c>
      <c r="J80" s="6">
        <f>IFERROR(VLOOKUP(C80,'[23]SINAPI DEZEMBRO'!$A:$E,4,FALSE),IFERROR(VLOOKUP(C80,'[23]BANCO DE DADOS'!$A$3:$F$10542,5,FALSE),""))</f>
        <v>52.41</v>
      </c>
      <c r="K80" s="7">
        <f t="shared" si="23"/>
        <v>65.77</v>
      </c>
      <c r="L80" s="100">
        <f t="shared" si="24"/>
        <v>0</v>
      </c>
      <c r="M80" s="127"/>
      <c r="N80" s="7">
        <f t="shared" si="25"/>
        <v>0</v>
      </c>
      <c r="O80" s="7">
        <f t="shared" si="26"/>
        <v>21970.46</v>
      </c>
      <c r="P80" s="7">
        <f t="shared" si="27"/>
        <v>0</v>
      </c>
      <c r="Q80" s="20" t="e">
        <f t="shared" ref="Q80:Q100" si="28">P80/$P$78</f>
        <v>#DIV/0!</v>
      </c>
      <c r="V80" s="101"/>
    </row>
    <row r="81" spans="1:22" ht="49.5" x14ac:dyDescent="0.25">
      <c r="A81" s="49" t="s">
        <v>124</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2 SERTÃO PAJEÚ'!$1:$1048576,6,FALSE)</f>
        <v>4008.64</v>
      </c>
      <c r="H81" s="99">
        <v>1</v>
      </c>
      <c r="I81" s="100">
        <f t="shared" si="22"/>
        <v>0.25509999999999999</v>
      </c>
      <c r="J81" s="6">
        <f>IFERROR(VLOOKUP(C81,'[23]SINAPI DEZEMBRO'!$A:$E,4,FALSE),IFERROR(VLOOKUP(C81,'[23]BANCO DE DADOS'!$A$3:$F$10542,5,FALSE),""))</f>
        <v>51.62</v>
      </c>
      <c r="K81" s="7">
        <f t="shared" si="23"/>
        <v>64.78</v>
      </c>
      <c r="L81" s="100">
        <f t="shared" si="24"/>
        <v>0</v>
      </c>
      <c r="M81" s="127"/>
      <c r="N81" s="7">
        <f t="shared" si="25"/>
        <v>0</v>
      </c>
      <c r="O81" s="7">
        <f t="shared" si="26"/>
        <v>259679.69</v>
      </c>
      <c r="P81" s="7">
        <f t="shared" si="27"/>
        <v>0</v>
      </c>
      <c r="Q81" s="20" t="e">
        <f t="shared" si="28"/>
        <v>#DIV/0!</v>
      </c>
      <c r="V81" s="101"/>
    </row>
    <row r="82" spans="1:22" ht="49.5" x14ac:dyDescent="0.25">
      <c r="A82" s="49" t="s">
        <v>125</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2 SERTÃO PAJEÚ'!$1:$1048576,6,FALSE)</f>
        <v>334.05</v>
      </c>
      <c r="H82" s="99">
        <v>1</v>
      </c>
      <c r="I82" s="100">
        <f t="shared" si="22"/>
        <v>0.25509999999999999</v>
      </c>
      <c r="J82" s="6">
        <f>IFERROR(VLOOKUP(C82,'[23]SINAPI DEZEMBRO'!$A:$E,4,FALSE),IFERROR(VLOOKUP(C82,'[23]BANCO DE DADOS'!$A$3:$F$10542,5,FALSE),""))</f>
        <v>54.42</v>
      </c>
      <c r="K82" s="7">
        <f t="shared" si="23"/>
        <v>68.3</v>
      </c>
      <c r="L82" s="100">
        <f t="shared" si="24"/>
        <v>0</v>
      </c>
      <c r="M82" s="127"/>
      <c r="N82" s="7">
        <f t="shared" si="25"/>
        <v>0</v>
      </c>
      <c r="O82" s="7">
        <f t="shared" si="26"/>
        <v>22815.61</v>
      </c>
      <c r="P82" s="7">
        <f t="shared" si="27"/>
        <v>0</v>
      </c>
      <c r="Q82" s="20" t="e">
        <f t="shared" si="28"/>
        <v>#DIV/0!</v>
      </c>
      <c r="V82" s="101"/>
    </row>
    <row r="83" spans="1:22" x14ac:dyDescent="0.25">
      <c r="A83" s="49" t="s">
        <v>126</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2 SERTÃO PAJEÚ'!$1:$1048576,6,FALSE)</f>
        <v>3340.53</v>
      </c>
      <c r="H83" s="99">
        <v>1</v>
      </c>
      <c r="I83" s="100">
        <f t="shared" si="22"/>
        <v>0.25509999999999999</v>
      </c>
      <c r="J83" s="6">
        <f>IFERROR(VLOOKUP(C83,'[23]SINAPI DEZEMBRO'!$A:$E,4,FALSE),IFERROR(VLOOKUP(C83,'[23]BANCO DE DADOS'!$A$3:$F$10542,5,FALSE),""))</f>
        <v>1.72</v>
      </c>
      <c r="K83" s="7">
        <f t="shared" si="23"/>
        <v>2.15</v>
      </c>
      <c r="L83" s="100">
        <f t="shared" si="24"/>
        <v>0</v>
      </c>
      <c r="M83" s="127"/>
      <c r="N83" s="7">
        <f t="shared" si="25"/>
        <v>0</v>
      </c>
      <c r="O83" s="7">
        <f t="shared" si="26"/>
        <v>7182.13</v>
      </c>
      <c r="P83" s="7">
        <f t="shared" si="27"/>
        <v>0</v>
      </c>
      <c r="Q83" s="20" t="e">
        <f t="shared" si="28"/>
        <v>#DIV/0!</v>
      </c>
      <c r="V83" s="101"/>
    </row>
    <row r="84" spans="1:22" x14ac:dyDescent="0.25">
      <c r="A84" s="49" t="s">
        <v>127</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2 SERTÃO PAJEÚ'!$1:$1048576,6,FALSE)</f>
        <v>6681.06</v>
      </c>
      <c r="H84" s="99">
        <v>1</v>
      </c>
      <c r="I84" s="100">
        <f t="shared" si="22"/>
        <v>0.25509999999999999</v>
      </c>
      <c r="J84" s="6">
        <f>IFERROR(VLOOKUP(C84,'[23]SINAPI DEZEMBRO'!$A:$E,4,FALSE),IFERROR(VLOOKUP(C84,'[23]BANCO DE DADOS'!$A$3:$F$10542,5,FALSE),""))</f>
        <v>0.73</v>
      </c>
      <c r="K84" s="7">
        <f t="shared" si="23"/>
        <v>0.91</v>
      </c>
      <c r="L84" s="100">
        <f t="shared" si="24"/>
        <v>0</v>
      </c>
      <c r="M84" s="127"/>
      <c r="N84" s="7">
        <f t="shared" si="25"/>
        <v>0</v>
      </c>
      <c r="O84" s="7">
        <f t="shared" si="26"/>
        <v>6079.76</v>
      </c>
      <c r="P84" s="7">
        <f t="shared" si="27"/>
        <v>0</v>
      </c>
      <c r="Q84" s="20" t="e">
        <f t="shared" si="28"/>
        <v>#DIV/0!</v>
      </c>
      <c r="V84" s="101"/>
    </row>
    <row r="85" spans="1:22" ht="33" x14ac:dyDescent="0.25">
      <c r="A85" s="49" t="s">
        <v>128</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2 SERTÃO PAJEÚ'!$1:$1048576,6,FALSE)</f>
        <v>83.51</v>
      </c>
      <c r="H85" s="99">
        <v>5</v>
      </c>
      <c r="I85" s="100">
        <f t="shared" si="22"/>
        <v>0.184</v>
      </c>
      <c r="J85" s="6">
        <f>IFERROR(VLOOKUP(C85,'[23]SINAPI DEZEMBRO'!$A:$E,4,FALSE),IFERROR(VLOOKUP(C85,'[23]BANCO DE DADOS'!$A$3:$F$10542,5,FALSE),""))</f>
        <v>102.68</v>
      </c>
      <c r="K85" s="7">
        <f t="shared" si="23"/>
        <v>121.57</v>
      </c>
      <c r="L85" s="100">
        <f t="shared" si="24"/>
        <v>0</v>
      </c>
      <c r="M85" s="127"/>
      <c r="N85" s="7">
        <f t="shared" si="25"/>
        <v>0</v>
      </c>
      <c r="O85" s="7">
        <f t="shared" si="26"/>
        <v>10152.31</v>
      </c>
      <c r="P85" s="7">
        <f t="shared" si="27"/>
        <v>0</v>
      </c>
      <c r="Q85" s="20" t="e">
        <f t="shared" si="28"/>
        <v>#DIV/0!</v>
      </c>
      <c r="V85" s="101"/>
    </row>
    <row r="86" spans="1:22" ht="49.5" x14ac:dyDescent="0.25">
      <c r="A86" s="49" t="s">
        <v>129</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2 SERTÃO PAJEÚ'!$1:$1048576,6,FALSE)</f>
        <v>83.51</v>
      </c>
      <c r="H86" s="99">
        <v>1</v>
      </c>
      <c r="I86" s="100">
        <f t="shared" si="22"/>
        <v>0.25509999999999999</v>
      </c>
      <c r="J86" s="6">
        <f>IFERROR(VLOOKUP(C86,'[23]SINAPI DEZEMBRO'!$A:$E,4,FALSE),IFERROR(VLOOKUP(C86,'[23]BANCO DE DADOS'!$A$3:$F$10542,5,FALSE),""))</f>
        <v>32.57</v>
      </c>
      <c r="K86" s="7">
        <f t="shared" si="23"/>
        <v>40.869999999999997</v>
      </c>
      <c r="L86" s="100">
        <f t="shared" si="24"/>
        <v>0</v>
      </c>
      <c r="M86" s="127"/>
      <c r="N86" s="7">
        <f t="shared" si="25"/>
        <v>0</v>
      </c>
      <c r="O86" s="7">
        <f t="shared" si="26"/>
        <v>3413.05</v>
      </c>
      <c r="P86" s="7">
        <f t="shared" si="27"/>
        <v>0</v>
      </c>
      <c r="Q86" s="20" t="e">
        <f t="shared" si="28"/>
        <v>#DIV/0!</v>
      </c>
      <c r="V86" s="101"/>
    </row>
    <row r="87" spans="1:22" ht="33" x14ac:dyDescent="0.25">
      <c r="A87" s="49" t="s">
        <v>130</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2 SERTÃO PAJEÚ'!$1:$1048576,6,FALSE)</f>
        <v>83.51</v>
      </c>
      <c r="H87" s="99">
        <v>5</v>
      </c>
      <c r="I87" s="100">
        <f t="shared" si="22"/>
        <v>0.184</v>
      </c>
      <c r="J87" s="6">
        <f>IFERROR(VLOOKUP(C87,'[23]SINAPI DEZEMBRO'!$A:$E,4,FALSE),IFERROR(VLOOKUP(C87,'[23]BANCO DE DADOS'!$A$3:$F$10542,5,FALSE),""))</f>
        <v>163.11000000000001</v>
      </c>
      <c r="K87" s="7">
        <f t="shared" si="23"/>
        <v>193.12</v>
      </c>
      <c r="L87" s="100">
        <f t="shared" si="24"/>
        <v>0</v>
      </c>
      <c r="M87" s="127"/>
      <c r="N87" s="7">
        <f t="shared" si="25"/>
        <v>0</v>
      </c>
      <c r="O87" s="7">
        <f t="shared" si="26"/>
        <v>16127.45</v>
      </c>
      <c r="P87" s="7">
        <f t="shared" si="27"/>
        <v>0</v>
      </c>
      <c r="Q87" s="20" t="e">
        <f t="shared" si="28"/>
        <v>#DIV/0!</v>
      </c>
      <c r="V87" s="101"/>
    </row>
    <row r="88" spans="1:22" ht="49.5" x14ac:dyDescent="0.25">
      <c r="A88" s="49" t="s">
        <v>131</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2 SERTÃO PAJEÚ'!$1:$1048576,6,FALSE)</f>
        <v>83.51</v>
      </c>
      <c r="H88" s="99">
        <v>1</v>
      </c>
      <c r="I88" s="100">
        <f t="shared" si="22"/>
        <v>0.25509999999999999</v>
      </c>
      <c r="J88" s="6">
        <f>IFERROR(VLOOKUP(C88,'[23]SINAPI DEZEMBRO'!$A:$E,4,FALSE),IFERROR(VLOOKUP(C88,'[23]BANCO DE DADOS'!$A$3:$F$10542,5,FALSE),""))</f>
        <v>51.98</v>
      </c>
      <c r="K88" s="7">
        <f t="shared" si="23"/>
        <v>65.239999999999995</v>
      </c>
      <c r="L88" s="100">
        <f t="shared" si="24"/>
        <v>0</v>
      </c>
      <c r="M88" s="127"/>
      <c r="N88" s="7">
        <f t="shared" si="25"/>
        <v>0</v>
      </c>
      <c r="O88" s="7">
        <f t="shared" si="26"/>
        <v>5448.19</v>
      </c>
      <c r="P88" s="7">
        <f t="shared" si="27"/>
        <v>0</v>
      </c>
      <c r="Q88" s="20" t="e">
        <f t="shared" si="28"/>
        <v>#DIV/0!</v>
      </c>
      <c r="V88" s="101"/>
    </row>
    <row r="89" spans="1:22" ht="33" x14ac:dyDescent="0.25">
      <c r="A89" s="49" t="s">
        <v>132</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2 SERTÃO PAJEÚ'!$1:$1048576,6,FALSE)</f>
        <v>83.51</v>
      </c>
      <c r="H89" s="99">
        <v>5</v>
      </c>
      <c r="I89" s="100">
        <f t="shared" si="22"/>
        <v>0.184</v>
      </c>
      <c r="J89" s="6">
        <f>IFERROR(VLOOKUP(C89,'[23]SINAPI DEZEMBRO'!$A:$E,4,FALSE),IFERROR(VLOOKUP(C89,'[23]BANCO DE DADOS'!$A$3:$F$10542,5,FALSE),""))</f>
        <v>513.44000000000005</v>
      </c>
      <c r="K89" s="7">
        <f t="shared" si="23"/>
        <v>607.91</v>
      </c>
      <c r="L89" s="100">
        <f t="shared" si="24"/>
        <v>0</v>
      </c>
      <c r="M89" s="127"/>
      <c r="N89" s="7">
        <f t="shared" si="25"/>
        <v>0</v>
      </c>
      <c r="O89" s="7">
        <f t="shared" si="26"/>
        <v>50766.559999999998</v>
      </c>
      <c r="P89" s="7">
        <f t="shared" si="27"/>
        <v>0</v>
      </c>
      <c r="Q89" s="20" t="e">
        <f t="shared" si="28"/>
        <v>#DIV/0!</v>
      </c>
      <c r="V89" s="101"/>
    </row>
    <row r="90" spans="1:22" ht="49.5" x14ac:dyDescent="0.25">
      <c r="A90" s="49" t="s">
        <v>133</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2 SERTÃO PAJEÚ'!$1:$1048576,6,FALSE)</f>
        <v>83.51</v>
      </c>
      <c r="H90" s="99">
        <v>1</v>
      </c>
      <c r="I90" s="100">
        <f t="shared" si="22"/>
        <v>0.25509999999999999</v>
      </c>
      <c r="J90" s="6">
        <f>IFERROR(VLOOKUP(C90,'[23]SINAPI DEZEMBRO'!$A:$E,4,FALSE),IFERROR(VLOOKUP(C90,'[23]BANCO DE DADOS'!$A$3:$F$10542,5,FALSE),""))</f>
        <v>94.15</v>
      </c>
      <c r="K90" s="7">
        <f t="shared" si="23"/>
        <v>118.16</v>
      </c>
      <c r="L90" s="100">
        <f t="shared" si="24"/>
        <v>0</v>
      </c>
      <c r="M90" s="127"/>
      <c r="N90" s="7">
        <f t="shared" si="25"/>
        <v>0</v>
      </c>
      <c r="O90" s="7">
        <f t="shared" si="26"/>
        <v>9867.5400000000009</v>
      </c>
      <c r="P90" s="7">
        <f t="shared" si="27"/>
        <v>0</v>
      </c>
      <c r="Q90" s="20" t="e">
        <f t="shared" si="28"/>
        <v>#DIV/0!</v>
      </c>
      <c r="V90" s="101"/>
    </row>
    <row r="91" spans="1:22" ht="66" x14ac:dyDescent="0.25">
      <c r="A91" s="49" t="s">
        <v>134</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2 SERTÃO PAJEÚ'!$1:$1048576,6,FALSE)</f>
        <v>225.46</v>
      </c>
      <c r="H91" s="99">
        <v>1</v>
      </c>
      <c r="I91" s="100">
        <f t="shared" si="22"/>
        <v>0.25509999999999999</v>
      </c>
      <c r="J91" s="6">
        <f>IFERROR(VLOOKUP(C91,'[23]SINAPI DEZEMBRO'!$A:$E,4,FALSE),IFERROR(VLOOKUP(C91,'[23]BANCO DE DADOS'!$A$3:$F$10542,5,FALSE),""))</f>
        <v>8.92</v>
      </c>
      <c r="K91" s="7">
        <f t="shared" si="23"/>
        <v>11.19</v>
      </c>
      <c r="L91" s="100">
        <f t="shared" si="24"/>
        <v>0</v>
      </c>
      <c r="M91" s="127"/>
      <c r="N91" s="7">
        <f t="shared" si="25"/>
        <v>0</v>
      </c>
      <c r="O91" s="7">
        <f t="shared" si="26"/>
        <v>2522.89</v>
      </c>
      <c r="P91" s="7">
        <f t="shared" si="27"/>
        <v>0</v>
      </c>
      <c r="Q91" s="20" t="e">
        <f t="shared" si="28"/>
        <v>#DIV/0!</v>
      </c>
      <c r="V91" s="101"/>
    </row>
    <row r="92" spans="1:22" x14ac:dyDescent="0.25">
      <c r="A92" s="49" t="s">
        <v>135</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2 SERTÃO PAJEÚ'!$1:$1048576,6,FALSE)</f>
        <v>125.26</v>
      </c>
      <c r="H92" s="99">
        <v>1</v>
      </c>
      <c r="I92" s="100">
        <f t="shared" si="22"/>
        <v>0.25509999999999999</v>
      </c>
      <c r="J92" s="6">
        <f>IFERROR(VLOOKUP(C92,'[23]SINAPI DEZEMBRO'!$A:$E,4,FALSE),IFERROR(VLOOKUP(C92,'[23]BANCO DE DADOS'!$A$3:$F$10542,5,FALSE),""))</f>
        <v>126.29</v>
      </c>
      <c r="K92" s="7">
        <f t="shared" si="23"/>
        <v>158.5</v>
      </c>
      <c r="L92" s="100">
        <f t="shared" si="24"/>
        <v>0</v>
      </c>
      <c r="M92" s="127"/>
      <c r="N92" s="7">
        <f t="shared" si="25"/>
        <v>0</v>
      </c>
      <c r="O92" s="7">
        <f t="shared" si="26"/>
        <v>19853.71</v>
      </c>
      <c r="P92" s="7">
        <f t="shared" si="27"/>
        <v>0</v>
      </c>
      <c r="Q92" s="20" t="e">
        <f t="shared" si="28"/>
        <v>#DIV/0!</v>
      </c>
      <c r="V92" s="101"/>
    </row>
    <row r="93" spans="1:22" ht="49.5" x14ac:dyDescent="0.25">
      <c r="A93" s="49" t="s">
        <v>136</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2 SERTÃO PAJEÚ'!$1:$1048576,6,FALSE)</f>
        <v>281.82</v>
      </c>
      <c r="H93" s="99">
        <v>1</v>
      </c>
      <c r="I93" s="100">
        <f t="shared" si="22"/>
        <v>0.25509999999999999</v>
      </c>
      <c r="J93" s="6">
        <f>IFERROR(VLOOKUP(C93,'[23]SINAPI DEZEMBRO'!$A:$E,4,FALSE),IFERROR(VLOOKUP(C93,'[23]BANCO DE DADOS'!$A$3:$F$10542,5,FALSE),""))</f>
        <v>8.4700000000000006</v>
      </c>
      <c r="K93" s="7">
        <f t="shared" si="23"/>
        <v>10.63</v>
      </c>
      <c r="L93" s="100">
        <f t="shared" si="24"/>
        <v>0</v>
      </c>
      <c r="M93" s="127"/>
      <c r="N93" s="7">
        <f t="shared" si="25"/>
        <v>0</v>
      </c>
      <c r="O93" s="7">
        <f t="shared" si="26"/>
        <v>2995.74</v>
      </c>
      <c r="P93" s="7">
        <f t="shared" si="27"/>
        <v>0</v>
      </c>
      <c r="Q93" s="20" t="e">
        <f t="shared" si="28"/>
        <v>#DIV/0!</v>
      </c>
      <c r="R93" s="20"/>
      <c r="V93" s="101"/>
    </row>
    <row r="94" spans="1:22" ht="33" x14ac:dyDescent="0.25">
      <c r="A94" s="49" t="s">
        <v>137</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2 SERTÃO PAJEÚ'!$1:$1048576,6,FALSE)</f>
        <v>4227.3</v>
      </c>
      <c r="H94" s="99">
        <v>1</v>
      </c>
      <c r="I94" s="100">
        <f t="shared" si="22"/>
        <v>0.25509999999999999</v>
      </c>
      <c r="J94" s="6">
        <f>IFERROR(VLOOKUP(C94,'[23]SINAPI DEZEMBRO'!$A:$E,4,FALSE),IFERROR(VLOOKUP(C94,'[23]BANCO DE DADOS'!$A$3:$F$10542,5,FALSE),""))</f>
        <v>2.16</v>
      </c>
      <c r="K94" s="7">
        <f t="shared" si="23"/>
        <v>2.71</v>
      </c>
      <c r="L94" s="100">
        <f t="shared" si="24"/>
        <v>0</v>
      </c>
      <c r="M94" s="127"/>
      <c r="N94" s="7">
        <f t="shared" si="25"/>
        <v>0</v>
      </c>
      <c r="O94" s="7">
        <f t="shared" si="26"/>
        <v>11455.98</v>
      </c>
      <c r="P94" s="7">
        <f t="shared" si="27"/>
        <v>0</v>
      </c>
      <c r="Q94" s="20" t="e">
        <f t="shared" si="28"/>
        <v>#DIV/0!</v>
      </c>
      <c r="R94" s="20"/>
      <c r="V94" s="101"/>
    </row>
    <row r="95" spans="1:22" ht="49.5" x14ac:dyDescent="0.25">
      <c r="A95" s="49" t="s">
        <v>138</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2 SERTÃO PAJEÚ'!$1:$1048576,6,FALSE)</f>
        <v>16</v>
      </c>
      <c r="H95" s="99">
        <v>1</v>
      </c>
      <c r="I95" s="100">
        <f t="shared" si="22"/>
        <v>0.25509999999999999</v>
      </c>
      <c r="J95" s="6">
        <f>IFERROR(VLOOKUP(C95,'[23]SINAPI DEZEMBRO'!$A:$E,4,FALSE),IFERROR(VLOOKUP(C95,'[23]BANCO DE DADOS'!$A$3:$F$10542,5,FALSE),""))</f>
        <v>2721.37</v>
      </c>
      <c r="K95" s="7">
        <f t="shared" si="23"/>
        <v>3415.59</v>
      </c>
      <c r="L95" s="100">
        <f t="shared" si="24"/>
        <v>0</v>
      </c>
      <c r="M95" s="127"/>
      <c r="N95" s="7">
        <f t="shared" si="25"/>
        <v>0</v>
      </c>
      <c r="O95" s="7">
        <f t="shared" si="26"/>
        <v>54649.440000000002</v>
      </c>
      <c r="P95" s="7">
        <f t="shared" si="27"/>
        <v>0</v>
      </c>
      <c r="Q95" s="20" t="e">
        <f t="shared" si="28"/>
        <v>#DIV/0!</v>
      </c>
      <c r="V95" s="101"/>
    </row>
    <row r="96" spans="1:22" ht="33" x14ac:dyDescent="0.25">
      <c r="A96" s="49" t="s">
        <v>139</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2 SERTÃO PAJEÚ'!$1:$1048576,6,FALSE)</f>
        <v>16</v>
      </c>
      <c r="H96" s="99">
        <v>1</v>
      </c>
      <c r="I96" s="100">
        <f t="shared" si="22"/>
        <v>0.25509999999999999</v>
      </c>
      <c r="J96" s="6">
        <f>IFERROR(VLOOKUP(C96,'[23]SINAPI DEZEMBRO'!$A:$E,4,FALSE),IFERROR(VLOOKUP(C96,'[23]BANCO DE DADOS'!$A$3:$F$10542,5,FALSE),""))</f>
        <v>1918.52</v>
      </c>
      <c r="K96" s="7">
        <f t="shared" si="23"/>
        <v>2407.9299999999998</v>
      </c>
      <c r="L96" s="100">
        <f t="shared" si="24"/>
        <v>0</v>
      </c>
      <c r="M96" s="127"/>
      <c r="N96" s="7">
        <f t="shared" si="25"/>
        <v>0</v>
      </c>
      <c r="O96" s="7">
        <f t="shared" si="26"/>
        <v>38526.879999999997</v>
      </c>
      <c r="P96" s="7">
        <f t="shared" si="27"/>
        <v>0</v>
      </c>
      <c r="Q96" s="20" t="e">
        <f t="shared" si="28"/>
        <v>#DIV/0!</v>
      </c>
      <c r="V96" s="101"/>
    </row>
    <row r="97" spans="1:22" ht="33" x14ac:dyDescent="0.25">
      <c r="A97" s="49" t="s">
        <v>140</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2 SERTÃO PAJEÚ'!$1:$1048576,6,FALSE)</f>
        <v>83.51</v>
      </c>
      <c r="H97" s="99">
        <v>1</v>
      </c>
      <c r="I97" s="100">
        <f t="shared" si="22"/>
        <v>0.25509999999999999</v>
      </c>
      <c r="J97" s="6">
        <f>IFERROR(VLOOKUP(C97,'[23]SINAPI DEZEMBRO'!$A:$E,4,FALSE),IFERROR(VLOOKUP(C97,'[23]BANCO DE DADOS'!$A$3:$F$10542,5,FALSE),""))</f>
        <v>518.71</v>
      </c>
      <c r="K97" s="7">
        <f t="shared" si="23"/>
        <v>651.03</v>
      </c>
      <c r="L97" s="100">
        <f t="shared" si="24"/>
        <v>0</v>
      </c>
      <c r="M97" s="127"/>
      <c r="N97" s="7">
        <f t="shared" si="25"/>
        <v>0</v>
      </c>
      <c r="O97" s="7">
        <f t="shared" si="26"/>
        <v>54367.51</v>
      </c>
      <c r="P97" s="7">
        <f t="shared" si="27"/>
        <v>0</v>
      </c>
      <c r="Q97" s="20" t="e">
        <f t="shared" si="28"/>
        <v>#DIV/0!</v>
      </c>
      <c r="V97" s="101"/>
    </row>
    <row r="98" spans="1:22" ht="33" x14ac:dyDescent="0.25">
      <c r="A98" s="49" t="s">
        <v>141</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2 SERTÃO PAJEÚ'!$1:$1048576,6,FALSE)</f>
        <v>167.02</v>
      </c>
      <c r="H98" s="99">
        <v>1</v>
      </c>
      <c r="I98" s="100">
        <f t="shared" si="22"/>
        <v>0.25509999999999999</v>
      </c>
      <c r="J98" s="6">
        <f>IFERROR(VLOOKUP(C98,'[23]SINAPI DEZEMBRO'!$A:$E,4,FALSE),IFERROR(VLOOKUP(C98,'[23]BANCO DE DADOS'!$A$3:$F$10542,5,FALSE),""))</f>
        <v>44.07</v>
      </c>
      <c r="K98" s="7">
        <f t="shared" si="23"/>
        <v>55.31</v>
      </c>
      <c r="L98" s="100">
        <f t="shared" si="24"/>
        <v>0</v>
      </c>
      <c r="M98" s="127"/>
      <c r="N98" s="7">
        <f t="shared" si="25"/>
        <v>0</v>
      </c>
      <c r="O98" s="7">
        <f t="shared" si="26"/>
        <v>9237.8700000000008</v>
      </c>
      <c r="P98" s="7">
        <f t="shared" si="27"/>
        <v>0</v>
      </c>
      <c r="Q98" s="20" t="e">
        <f t="shared" si="28"/>
        <v>#DIV/0!</v>
      </c>
      <c r="V98" s="101"/>
    </row>
    <row r="99" spans="1:22" ht="33" x14ac:dyDescent="0.25">
      <c r="A99" s="49" t="s">
        <v>142</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2 SERTÃO PAJEÚ'!$1:$1048576,6,FALSE)</f>
        <v>100.21</v>
      </c>
      <c r="H99" s="99">
        <v>1</v>
      </c>
      <c r="I99" s="100">
        <f t="shared" si="22"/>
        <v>0.25509999999999999</v>
      </c>
      <c r="J99" s="6">
        <f>IFERROR(VLOOKUP(C99,'[23]SINAPI DEZEMBRO'!$A:$E,4,FALSE),IFERROR(VLOOKUP(C99,'[23]BANCO DE DADOS'!$A$3:$F$10542,5,FALSE),""))</f>
        <v>63.63</v>
      </c>
      <c r="K99" s="7">
        <f t="shared" si="23"/>
        <v>79.86</v>
      </c>
      <c r="L99" s="100">
        <f t="shared" si="24"/>
        <v>0</v>
      </c>
      <c r="M99" s="127"/>
      <c r="N99" s="7">
        <f t="shared" si="25"/>
        <v>0</v>
      </c>
      <c r="O99" s="7">
        <f t="shared" si="26"/>
        <v>8002.77</v>
      </c>
      <c r="P99" s="7">
        <f t="shared" si="27"/>
        <v>0</v>
      </c>
      <c r="Q99" s="20" t="e">
        <f t="shared" si="28"/>
        <v>#DIV/0!</v>
      </c>
      <c r="V99" s="101"/>
    </row>
    <row r="100" spans="1:22" ht="49.5" x14ac:dyDescent="0.25">
      <c r="A100" s="49" t="s">
        <v>143</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2 SERTÃO PAJEÚ'!$1:$1048576,6,FALSE)</f>
        <v>45</v>
      </c>
      <c r="H100" s="99">
        <v>1</v>
      </c>
      <c r="I100" s="100">
        <f t="shared" si="22"/>
        <v>0.25509999999999999</v>
      </c>
      <c r="J100" s="6">
        <f>IFERROR(VLOOKUP(C100,'[23]SINAPI DEZEMBRO'!$A:$E,4,FALSE),IFERROR(VLOOKUP(C100,'[23]BANCO DE DADOS'!$A$3:$F$10542,5,FALSE),""))</f>
        <v>277.70999999999998</v>
      </c>
      <c r="K100" s="7">
        <f t="shared" si="23"/>
        <v>348.55</v>
      </c>
      <c r="L100" s="100">
        <f t="shared" si="24"/>
        <v>0</v>
      </c>
      <c r="M100" s="127"/>
      <c r="N100" s="7">
        <f t="shared" si="25"/>
        <v>0</v>
      </c>
      <c r="O100" s="7">
        <f t="shared" si="26"/>
        <v>15684.75</v>
      </c>
      <c r="P100" s="7">
        <f t="shared" si="27"/>
        <v>0</v>
      </c>
      <c r="Q100" s="20" t="e">
        <f t="shared" si="28"/>
        <v>#DIV/0!</v>
      </c>
      <c r="V100" s="101"/>
    </row>
    <row r="101" spans="1:22" x14ac:dyDescent="0.25">
      <c r="A101" s="89" t="s">
        <v>144</v>
      </c>
      <c r="B101" s="89"/>
      <c r="C101" s="90"/>
      <c r="D101" s="91"/>
      <c r="E101" s="3" t="s">
        <v>145</v>
      </c>
      <c r="F101" s="91"/>
      <c r="G101" s="92"/>
      <c r="H101" s="91"/>
      <c r="I101" s="91"/>
      <c r="J101" s="93"/>
      <c r="K101" s="91"/>
      <c r="L101" s="91"/>
      <c r="M101" s="128"/>
      <c r="N101" s="91"/>
      <c r="O101" s="94">
        <f>SUM(O102:O110)</f>
        <v>91800.62</v>
      </c>
      <c r="P101" s="94">
        <f>SUM(P102:P110)</f>
        <v>0</v>
      </c>
      <c r="V101" s="101"/>
    </row>
    <row r="102" spans="1:22" ht="33" x14ac:dyDescent="0.25">
      <c r="A102" s="49" t="s">
        <v>146</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2 SERTÃO PAJEÚ'!$1:$1048576,6,FALSE)</f>
        <v>30</v>
      </c>
      <c r="H102" s="99">
        <v>1</v>
      </c>
      <c r="I102" s="100">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0">
        <f t="shared" ref="L102:L110" si="31">IF($H102="","",IF($H102=1,$P$10,IF($H102=2,$P$11,IF($H102=3,$P$12,IF($H102=4,$P$13,IF($H102=5,$P$14,IF($H102=6,$P$15)))))))</f>
        <v>0</v>
      </c>
      <c r="M102" s="127"/>
      <c r="N102" s="7">
        <f t="shared" ref="N102:N110" si="32">IF($G102="","",TRUNC((M102*L102)+M102,2))</f>
        <v>0</v>
      </c>
      <c r="O102" s="7">
        <f t="shared" ref="O102:O110" si="33">IF($G102="","",TRUNC(K102*G102,2))</f>
        <v>10941.9</v>
      </c>
      <c r="P102" s="7">
        <f t="shared" ref="P102:P110" si="34">IF($G102="","",TRUNC(N102*G102,2))</f>
        <v>0</v>
      </c>
      <c r="Q102" s="20" t="e">
        <f>P102/$P$101</f>
        <v>#DIV/0!</v>
      </c>
      <c r="V102" s="101"/>
    </row>
    <row r="103" spans="1:22" ht="33" x14ac:dyDescent="0.25">
      <c r="A103" s="49" t="s">
        <v>147</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2 SERTÃO PAJEÚ'!$1:$1048576,6,FALSE)</f>
        <v>30</v>
      </c>
      <c r="H103" s="99">
        <v>1</v>
      </c>
      <c r="I103" s="100">
        <f t="shared" si="29"/>
        <v>0.25509999999999999</v>
      </c>
      <c r="J103" s="6">
        <f>IFERROR(VLOOKUP(C103,'[23]SINAPI DEZEMBRO'!$A:$E,4,FALSE),IFERROR(VLOOKUP(C103,'[23]BANCO DE DADOS'!$A$3:$F$10542,5,FALSE),""))</f>
        <v>435.57</v>
      </c>
      <c r="K103" s="7">
        <f t="shared" si="30"/>
        <v>546.67999999999995</v>
      </c>
      <c r="L103" s="100">
        <f t="shared" si="31"/>
        <v>0</v>
      </c>
      <c r="M103" s="127"/>
      <c r="N103" s="7">
        <f t="shared" si="32"/>
        <v>0</v>
      </c>
      <c r="O103" s="7">
        <f t="shared" si="33"/>
        <v>16400.400000000001</v>
      </c>
      <c r="P103" s="7">
        <f t="shared" si="34"/>
        <v>0</v>
      </c>
      <c r="Q103" s="20" t="e">
        <f t="shared" ref="Q103:Q110" si="35">P103/$P$101</f>
        <v>#DIV/0!</v>
      </c>
      <c r="V103" s="101"/>
    </row>
    <row r="104" spans="1:22" ht="33" x14ac:dyDescent="0.25">
      <c r="A104" s="49" t="s">
        <v>148</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2 SERTÃO PAJEÚ'!$1:$1048576,6,FALSE)</f>
        <v>12</v>
      </c>
      <c r="H104" s="99">
        <v>1</v>
      </c>
      <c r="I104" s="100">
        <f t="shared" si="29"/>
        <v>0.25509999999999999</v>
      </c>
      <c r="J104" s="6">
        <f>IFERROR(VLOOKUP(C104,'[23]SINAPI DEZEMBRO'!$A:$E,4,FALSE),IFERROR(VLOOKUP(C104,'[23]BANCO DE DADOS'!$A$3:$F$10542,5,FALSE),""))</f>
        <v>290.57</v>
      </c>
      <c r="K104" s="7">
        <f t="shared" si="30"/>
        <v>364.69</v>
      </c>
      <c r="L104" s="100">
        <f t="shared" si="31"/>
        <v>0</v>
      </c>
      <c r="M104" s="127"/>
      <c r="N104" s="7">
        <f t="shared" si="32"/>
        <v>0</v>
      </c>
      <c r="O104" s="7">
        <f t="shared" si="33"/>
        <v>4376.28</v>
      </c>
      <c r="P104" s="7">
        <f t="shared" si="34"/>
        <v>0</v>
      </c>
      <c r="Q104" s="20" t="e">
        <f t="shared" si="35"/>
        <v>#DIV/0!</v>
      </c>
      <c r="V104" s="101"/>
    </row>
    <row r="105" spans="1:22" ht="49.5" x14ac:dyDescent="0.25">
      <c r="A105" s="49" t="s">
        <v>149</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2 SERTÃO PAJEÚ'!$1:$1048576,6,FALSE)</f>
        <v>42</v>
      </c>
      <c r="H105" s="99">
        <v>1</v>
      </c>
      <c r="I105" s="100">
        <f t="shared" si="29"/>
        <v>0.25509999999999999</v>
      </c>
      <c r="J105" s="6">
        <f>IFERROR(VLOOKUP(C105,'[23]SINAPI DEZEMBRO'!$A:$E,4,FALSE),IFERROR(VLOOKUP(C105,'[23]BANCO DE DADOS'!$A$3:$F$10542,5,FALSE),""))</f>
        <v>484.52</v>
      </c>
      <c r="K105" s="7">
        <f t="shared" si="30"/>
        <v>608.12</v>
      </c>
      <c r="L105" s="100">
        <f t="shared" si="31"/>
        <v>0</v>
      </c>
      <c r="M105" s="127"/>
      <c r="N105" s="7">
        <f t="shared" si="32"/>
        <v>0</v>
      </c>
      <c r="O105" s="7">
        <f t="shared" si="33"/>
        <v>25541.040000000001</v>
      </c>
      <c r="P105" s="7">
        <f t="shared" si="34"/>
        <v>0</v>
      </c>
      <c r="Q105" s="20" t="e">
        <f t="shared" si="35"/>
        <v>#DIV/0!</v>
      </c>
      <c r="V105" s="101"/>
    </row>
    <row r="106" spans="1:22" ht="33" x14ac:dyDescent="0.25">
      <c r="A106" s="49" t="s">
        <v>150</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2 SERTÃO PAJEÚ'!$1:$1048576,6,FALSE)</f>
        <v>30</v>
      </c>
      <c r="H106" s="99">
        <v>1</v>
      </c>
      <c r="I106" s="100">
        <f t="shared" si="29"/>
        <v>0.25509999999999999</v>
      </c>
      <c r="J106" s="6">
        <f>IFERROR(VLOOKUP(C106,'[23]SINAPI DEZEMBRO'!$A:$E,4,FALSE),IFERROR(VLOOKUP(C106,'[23]BANCO DE DADOS'!$A$3:$F$10542,5,FALSE),""))</f>
        <v>290.52999999999997</v>
      </c>
      <c r="K106" s="7">
        <f t="shared" si="30"/>
        <v>364.64</v>
      </c>
      <c r="L106" s="100">
        <f t="shared" si="31"/>
        <v>0</v>
      </c>
      <c r="M106" s="127"/>
      <c r="N106" s="7">
        <f t="shared" si="32"/>
        <v>0</v>
      </c>
      <c r="O106" s="7">
        <f t="shared" si="33"/>
        <v>10939.2</v>
      </c>
      <c r="P106" s="7">
        <f t="shared" si="34"/>
        <v>0</v>
      </c>
      <c r="Q106" s="20" t="e">
        <f t="shared" si="35"/>
        <v>#DIV/0!</v>
      </c>
      <c r="V106" s="101"/>
    </row>
    <row r="107" spans="1:22" ht="33" x14ac:dyDescent="0.25">
      <c r="A107" s="49" t="s">
        <v>151</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2 SERTÃO PAJEÚ'!$1:$1048576,6,FALSE)</f>
        <v>4</v>
      </c>
      <c r="H107" s="99">
        <v>1</v>
      </c>
      <c r="I107" s="100">
        <f t="shared" si="29"/>
        <v>0.25509999999999999</v>
      </c>
      <c r="J107" s="6">
        <f>IFERROR(VLOOKUP(C107,'[23]SINAPI DEZEMBRO'!$A:$E,4,FALSE),IFERROR(VLOOKUP(C107,'[23]BANCO DE DADOS'!$A$3:$F$10542,5,FALSE),""))</f>
        <v>199.32</v>
      </c>
      <c r="K107" s="7">
        <f t="shared" si="30"/>
        <v>250.16</v>
      </c>
      <c r="L107" s="100">
        <f t="shared" si="31"/>
        <v>0</v>
      </c>
      <c r="M107" s="127"/>
      <c r="N107" s="7">
        <f t="shared" si="32"/>
        <v>0</v>
      </c>
      <c r="O107" s="7">
        <f t="shared" si="33"/>
        <v>1000.64</v>
      </c>
      <c r="P107" s="7">
        <f t="shared" si="34"/>
        <v>0</v>
      </c>
      <c r="Q107" s="20" t="e">
        <f t="shared" si="35"/>
        <v>#DIV/0!</v>
      </c>
      <c r="V107" s="101"/>
    </row>
    <row r="108" spans="1:22" ht="33" x14ac:dyDescent="0.25">
      <c r="A108" s="49" t="s">
        <v>152</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2 SERTÃO PAJEÚ'!$1:$1048576,6,FALSE)</f>
        <v>4</v>
      </c>
      <c r="H108" s="99">
        <v>1</v>
      </c>
      <c r="I108" s="100">
        <f t="shared" si="29"/>
        <v>0.25509999999999999</v>
      </c>
      <c r="J108" s="6">
        <f>IFERROR(VLOOKUP(C108,'[23]SINAPI DEZEMBRO'!$A:$E,4,FALSE),IFERROR(VLOOKUP(C108,'[23]BANCO DE DADOS'!$A$3:$F$10542,5,FALSE),""))</f>
        <v>479.01</v>
      </c>
      <c r="K108" s="7">
        <f t="shared" si="30"/>
        <v>601.20000000000005</v>
      </c>
      <c r="L108" s="100">
        <f t="shared" si="31"/>
        <v>0</v>
      </c>
      <c r="M108" s="127"/>
      <c r="N108" s="7">
        <f t="shared" si="32"/>
        <v>0</v>
      </c>
      <c r="O108" s="7">
        <f t="shared" si="33"/>
        <v>2404.8000000000002</v>
      </c>
      <c r="P108" s="7">
        <f t="shared" si="34"/>
        <v>0</v>
      </c>
      <c r="Q108" s="20" t="e">
        <f t="shared" si="35"/>
        <v>#DIV/0!</v>
      </c>
      <c r="V108" s="101"/>
    </row>
    <row r="109" spans="1:22" ht="66" x14ac:dyDescent="0.25">
      <c r="A109" s="49" t="s">
        <v>153</v>
      </c>
      <c r="B109" s="95" t="str">
        <f>IFERROR(VLOOKUP(C109,'[23]SINAPI DEZEMBRO'!$A:$F,6,FALSE),IFERROR(VLOOKUP(C109,'[23]BANCO DE DADOS'!$A$3:$F$10542,2,FALSE),""))</f>
        <v>COMPOSIÇÃO</v>
      </c>
      <c r="C109" s="96" t="s">
        <v>154</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2 SERTÃO PAJEÚ'!$1:$1048576,6,FALSE)</f>
        <v>9</v>
      </c>
      <c r="H109" s="99">
        <v>1</v>
      </c>
      <c r="I109" s="100">
        <f t="shared" si="29"/>
        <v>0.25509999999999999</v>
      </c>
      <c r="J109" s="6">
        <f>IFERROR(VLOOKUP(C109,'[23]SINAPI DEZEMBRO'!$A:$E,4,FALSE),IFERROR(VLOOKUP(C109,'[23]BANCO DE DADOS'!$A$3:$F$10542,5,FALSE),""))</f>
        <v>757.97</v>
      </c>
      <c r="K109" s="7">
        <f t="shared" si="30"/>
        <v>951.32</v>
      </c>
      <c r="L109" s="100">
        <f t="shared" si="31"/>
        <v>0</v>
      </c>
      <c r="M109" s="127"/>
      <c r="N109" s="7">
        <f t="shared" si="32"/>
        <v>0</v>
      </c>
      <c r="O109" s="7">
        <f t="shared" si="33"/>
        <v>8561.8799999999992</v>
      </c>
      <c r="P109" s="7">
        <f t="shared" si="34"/>
        <v>0</v>
      </c>
      <c r="Q109" s="20" t="e">
        <f t="shared" si="35"/>
        <v>#DIV/0!</v>
      </c>
      <c r="V109" s="101"/>
    </row>
    <row r="110" spans="1:22" ht="66" x14ac:dyDescent="0.25">
      <c r="A110" s="49" t="s">
        <v>155</v>
      </c>
      <c r="B110" s="95" t="str">
        <f>IFERROR(VLOOKUP(C110,'[23]SINAPI DEZEMBRO'!$A:$F,6,FALSE),IFERROR(VLOOKUP(C110,'[23]BANCO DE DADOS'!$A$3:$F$10542,2,FALSE),""))</f>
        <v>COMPOSIÇÃO</v>
      </c>
      <c r="C110" s="96" t="s">
        <v>156</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2 SERTÃO PAJEÚ'!$1:$1048576,6,FALSE)</f>
        <v>13</v>
      </c>
      <c r="H110" s="99">
        <v>1</v>
      </c>
      <c r="I110" s="100">
        <f t="shared" si="29"/>
        <v>0.25509999999999999</v>
      </c>
      <c r="J110" s="6">
        <f>IFERROR(VLOOKUP(C110,'[23]SINAPI DEZEMBRO'!$A:$E,4,FALSE),IFERROR(VLOOKUP(C110,'[23]BANCO DE DADOS'!$A$3:$F$10542,5,FALSE),""))</f>
        <v>713.06</v>
      </c>
      <c r="K110" s="7">
        <f t="shared" si="30"/>
        <v>894.96</v>
      </c>
      <c r="L110" s="100">
        <f t="shared" si="31"/>
        <v>0</v>
      </c>
      <c r="M110" s="127"/>
      <c r="N110" s="7">
        <f t="shared" si="32"/>
        <v>0</v>
      </c>
      <c r="O110" s="7">
        <f t="shared" si="33"/>
        <v>11634.48</v>
      </c>
      <c r="P110" s="7">
        <f t="shared" si="34"/>
        <v>0</v>
      </c>
      <c r="Q110" s="20" t="e">
        <f t="shared" si="35"/>
        <v>#DIV/0!</v>
      </c>
      <c r="V110" s="101"/>
    </row>
    <row r="111" spans="1:22" x14ac:dyDescent="0.25">
      <c r="A111" s="89" t="s">
        <v>157</v>
      </c>
      <c r="B111" s="89"/>
      <c r="C111" s="90"/>
      <c r="D111" s="91"/>
      <c r="E111" s="3" t="s">
        <v>158</v>
      </c>
      <c r="F111" s="91"/>
      <c r="G111" s="92"/>
      <c r="H111" s="91"/>
      <c r="I111" s="91"/>
      <c r="J111" s="93"/>
      <c r="K111" s="91"/>
      <c r="L111" s="91"/>
      <c r="M111" s="128"/>
      <c r="N111" s="91"/>
      <c r="O111" s="94">
        <f>SUM(O112:O115)</f>
        <v>95332.97</v>
      </c>
      <c r="P111" s="94">
        <f>SUM(P112:P115)</f>
        <v>0</v>
      </c>
      <c r="Q111" s="102"/>
      <c r="V111" s="101"/>
    </row>
    <row r="112" spans="1:22" x14ac:dyDescent="0.25">
      <c r="A112" s="49" t="s">
        <v>159</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2 SERTÃO PAJEÚ'!$1:$1048576,6,FALSE)</f>
        <v>1269.3900000000001</v>
      </c>
      <c r="H112" s="99">
        <v>1</v>
      </c>
      <c r="I112" s="100">
        <f>IF($H112="","",IF($H112=1,$O$10,IF($H112=2,$O$11,IF($H112=3,$O$12,IF($H112=4,$O$13,IF($H112=5,$O$14,IF($H112=6,$O$15)))))))</f>
        <v>0.25509999999999999</v>
      </c>
      <c r="J112" s="6">
        <f>IFERROR(VLOOKUP(C112,'[23]SINAPI DEZEMBRO'!$A:$E,4,FALSE),IFERROR(VLOOKUP(C112,'[23]BANCO DE DADOS'!$A$3:$F$10542,5,FALSE),""))</f>
        <v>28.53</v>
      </c>
      <c r="K112" s="7">
        <f>IF($G112="","",TRUNC((J112*I112)+J112,2))</f>
        <v>35.799999999999997</v>
      </c>
      <c r="L112" s="100">
        <f>IF($H112="","",IF($H112=1,$P$10,IF($H112=2,$P$11,IF($H112=3,$P$12,IF($H112=4,$P$13,IF($H112=5,$P$14,IF($H112=6,$P$15)))))))</f>
        <v>0</v>
      </c>
      <c r="M112" s="127"/>
      <c r="N112" s="7">
        <f>IF($G112="","",TRUNC((M112*L112)+M112,2))</f>
        <v>0</v>
      </c>
      <c r="O112" s="7">
        <f>IF($G112="","",TRUNC(K112*G112,2))</f>
        <v>45444.160000000003</v>
      </c>
      <c r="P112" s="7">
        <f>IF($G112="","",TRUNC(N112*G112,2))</f>
        <v>0</v>
      </c>
      <c r="Q112" s="20" t="e">
        <f>P112/$P$111</f>
        <v>#DIV/0!</v>
      </c>
      <c r="V112" s="101"/>
    </row>
    <row r="113" spans="1:22" ht="33" x14ac:dyDescent="0.25">
      <c r="A113" s="49" t="s">
        <v>160</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2 SERTÃO PAJEÚ'!$1:$1048576,6,FALSE)</f>
        <v>66.84</v>
      </c>
      <c r="H113" s="99">
        <v>1</v>
      </c>
      <c r="I113" s="100">
        <f>IF($H113="","",IF($H113=1,$O$10,IF($H113=2,$O$11,IF($H113=3,$O$12,IF($H113=4,$O$13,IF($H113=5,$O$14,IF($H113=6,$O$15)))))))</f>
        <v>0.25509999999999999</v>
      </c>
      <c r="J113" s="6">
        <f>IFERROR(VLOOKUP(C113,'[23]SINAPI DEZEMBRO'!$A:$E,4,FALSE),IFERROR(VLOOKUP(C113,'[23]BANCO DE DADOS'!$A$3:$F$10542,5,FALSE),""))</f>
        <v>150.31</v>
      </c>
      <c r="K113" s="7">
        <f>IF($G113="","",TRUNC((J113*I113)+J113,2))</f>
        <v>188.65</v>
      </c>
      <c r="L113" s="100">
        <f>IF($H113="","",IF($H113=1,$P$10,IF($H113=2,$P$11,IF($H113=3,$P$12,IF($H113=4,$P$13,IF($H113=5,$P$14,IF($H113=6,$P$15)))))))</f>
        <v>0</v>
      </c>
      <c r="M113" s="127"/>
      <c r="N113" s="7">
        <f>IF($G113="","",TRUNC((M113*L113)+M113,2))</f>
        <v>0</v>
      </c>
      <c r="O113" s="7">
        <f>IF($G113="","",TRUNC(K113*G113,2))</f>
        <v>12609.36</v>
      </c>
      <c r="P113" s="7">
        <f>IF($G113="","",TRUNC(N113*G113,2))</f>
        <v>0</v>
      </c>
      <c r="Q113" s="20" t="e">
        <f t="shared" ref="Q113:Q115" si="36">P113/$P$111</f>
        <v>#DIV/0!</v>
      </c>
      <c r="V113" s="101"/>
    </row>
    <row r="114" spans="1:22" ht="33" x14ac:dyDescent="0.25">
      <c r="A114" s="49" t="s">
        <v>161</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2 SERTÃO PAJEÚ'!$1:$1048576,6,FALSE)</f>
        <v>334</v>
      </c>
      <c r="H114" s="99">
        <v>1</v>
      </c>
      <c r="I114" s="100">
        <f>IF($H114="","",IF($H114=1,$O$10,IF($H114=2,$O$11,IF($H114=3,$O$12,IF($H114=4,$O$13,IF($H114=5,$O$14,IF($H114=6,$O$15)))))))</f>
        <v>0.25509999999999999</v>
      </c>
      <c r="J114" s="6">
        <f>IFERROR(VLOOKUP(C114,'[23]SINAPI DEZEMBRO'!$A:$E,4,FALSE),IFERROR(VLOOKUP(C114,'[23]BANCO DE DADOS'!$A$3:$F$10542,5,FALSE),""))</f>
        <v>38.31</v>
      </c>
      <c r="K114" s="7">
        <f>IF($G114="","",TRUNC((J114*I114)+J114,2))</f>
        <v>48.08</v>
      </c>
      <c r="L114" s="100">
        <f>IF($H114="","",IF($H114=1,$P$10,IF($H114=2,$P$11,IF($H114=3,$P$12,IF($H114=4,$P$13,IF($H114=5,$P$14,IF($H114=6,$P$15)))))))</f>
        <v>0</v>
      </c>
      <c r="M114" s="127"/>
      <c r="N114" s="7">
        <f>IF($G114="","",TRUNC((M114*L114)+M114,2))</f>
        <v>0</v>
      </c>
      <c r="O114" s="7">
        <f>IF($G114="","",TRUNC(K114*G114,2))</f>
        <v>16058.72</v>
      </c>
      <c r="P114" s="7">
        <f>IF($G114="","",TRUNC(N114*G114,2))</f>
        <v>0</v>
      </c>
      <c r="Q114" s="20" t="e">
        <f t="shared" si="36"/>
        <v>#DIV/0!</v>
      </c>
      <c r="V114" s="101"/>
    </row>
    <row r="115" spans="1:22" ht="33" x14ac:dyDescent="0.25">
      <c r="A115" s="49" t="s">
        <v>162</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2 SERTÃO PAJEÚ'!$1:$1048576,6,FALSE)</f>
        <v>501.08</v>
      </c>
      <c r="H115" s="99">
        <v>1</v>
      </c>
      <c r="I115" s="100">
        <f>IF($H115="","",IF($H115=1,$O$10,IF($H115=2,$O$11,IF($H115=3,$O$12,IF($H115=4,$O$13,IF($H115=5,$O$14,IF($H115=6,$O$15)))))))</f>
        <v>0.25509999999999999</v>
      </c>
      <c r="J115" s="6">
        <f>IFERROR(VLOOKUP(C115,'[23]SINAPI DEZEMBRO'!$A:$E,4,FALSE),IFERROR(VLOOKUP(C115,'[23]BANCO DE DADOS'!$A$3:$F$10542,5,FALSE),""))</f>
        <v>33.75</v>
      </c>
      <c r="K115" s="7">
        <f>IF($G115="","",TRUNC((J115*I115)+J115,2))</f>
        <v>42.35</v>
      </c>
      <c r="L115" s="100">
        <f>IF($H115="","",IF($H115=1,$P$10,IF($H115=2,$P$11,IF($H115=3,$P$12,IF($H115=4,$P$13,IF($H115=5,$P$14,IF($H115=6,$P$15)))))))</f>
        <v>0</v>
      </c>
      <c r="M115" s="127"/>
      <c r="N115" s="7">
        <f>IF($G115="","",TRUNC((M115*L115)+M115,2))</f>
        <v>0</v>
      </c>
      <c r="O115" s="7">
        <f>IF($G115="","",TRUNC(K115*G115,2))</f>
        <v>21220.73</v>
      </c>
      <c r="P115" s="7">
        <f>IF($G115="","",TRUNC(N115*G115,2))</f>
        <v>0</v>
      </c>
      <c r="Q115" s="20" t="e">
        <f t="shared" si="36"/>
        <v>#DIV/0!</v>
      </c>
      <c r="V115" s="101"/>
    </row>
    <row r="116" spans="1:22" x14ac:dyDescent="0.25">
      <c r="A116" s="89" t="s">
        <v>163</v>
      </c>
      <c r="B116" s="89"/>
      <c r="C116" s="90"/>
      <c r="D116" s="91"/>
      <c r="E116" s="3" t="s">
        <v>164</v>
      </c>
      <c r="F116" s="91"/>
      <c r="G116" s="92"/>
      <c r="H116" s="91"/>
      <c r="I116" s="91"/>
      <c r="J116" s="93"/>
      <c r="K116" s="91"/>
      <c r="L116" s="91"/>
      <c r="M116" s="128"/>
      <c r="N116" s="91"/>
      <c r="O116" s="94">
        <f>SUM(O117:O128)</f>
        <v>159952.19</v>
      </c>
      <c r="P116" s="94">
        <f>SUM(P117:P128)</f>
        <v>0</v>
      </c>
      <c r="V116" s="101"/>
    </row>
    <row r="117" spans="1:22" x14ac:dyDescent="0.25">
      <c r="A117" s="49" t="s">
        <v>165</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2 SERTÃO PAJEÚ'!$1:$1048576,6,FALSE)</f>
        <v>17</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27"/>
      <c r="N117" s="7">
        <f t="shared" ref="N117:N128" si="40">IF($G117="","",TRUNC((M117*L117)+M117,2))</f>
        <v>0</v>
      </c>
      <c r="O117" s="7">
        <f t="shared" ref="O117:O128" si="41">IF($G117="","",TRUNC(K117*G117,2))</f>
        <v>24274.47</v>
      </c>
      <c r="P117" s="7">
        <f t="shared" ref="P117:P128" si="42">IF($G117="","",TRUNC(N117*G117,2))</f>
        <v>0</v>
      </c>
      <c r="Q117" s="20" t="e">
        <f>P117/$P$116</f>
        <v>#DIV/0!</v>
      </c>
      <c r="V117" s="101"/>
    </row>
    <row r="118" spans="1:22" ht="49.5" x14ac:dyDescent="0.25">
      <c r="A118" s="49" t="s">
        <v>166</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2 SERTÃO PAJEÚ'!$1:$1048576,6,FALSE)</f>
        <v>968</v>
      </c>
      <c r="H118" s="99">
        <v>1</v>
      </c>
      <c r="I118" s="100">
        <f t="shared" si="37"/>
        <v>0.25509999999999999</v>
      </c>
      <c r="J118" s="6">
        <f>IFERROR(VLOOKUP(C118,'[23]SINAPI DEZEMBRO'!$A:$E,4,FALSE),IFERROR(VLOOKUP(C118,'[23]BANCO DE DADOS'!$A$3:$F$10542,5,FALSE),""))</f>
        <v>7.59</v>
      </c>
      <c r="K118" s="7">
        <f t="shared" si="38"/>
        <v>9.52</v>
      </c>
      <c r="L118" s="100">
        <f t="shared" si="39"/>
        <v>0</v>
      </c>
      <c r="M118" s="127"/>
      <c r="N118" s="7">
        <f t="shared" si="40"/>
        <v>0</v>
      </c>
      <c r="O118" s="7">
        <f t="shared" si="41"/>
        <v>9215.36</v>
      </c>
      <c r="P118" s="7">
        <f t="shared" si="42"/>
        <v>0</v>
      </c>
      <c r="Q118" s="20" t="e">
        <f t="shared" ref="Q118:Q128" si="43">P118/$P$116</f>
        <v>#DIV/0!</v>
      </c>
      <c r="V118" s="101"/>
    </row>
    <row r="119" spans="1:22" ht="49.5" x14ac:dyDescent="0.25">
      <c r="A119" s="49" t="s">
        <v>167</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2 SERTÃO PAJEÚ'!$1:$1048576,6,FALSE)</f>
        <v>968</v>
      </c>
      <c r="H119" s="99">
        <v>1</v>
      </c>
      <c r="I119" s="100">
        <f t="shared" si="37"/>
        <v>0.25509999999999999</v>
      </c>
      <c r="J119" s="6">
        <f>IFERROR(VLOOKUP(C119,'[23]SINAPI DEZEMBRO'!$A:$E,4,FALSE),IFERROR(VLOOKUP(C119,'[23]BANCO DE DADOS'!$A$3:$F$10542,5,FALSE),""))</f>
        <v>5.16</v>
      </c>
      <c r="K119" s="7">
        <f t="shared" si="38"/>
        <v>6.47</v>
      </c>
      <c r="L119" s="100">
        <f t="shared" si="39"/>
        <v>0</v>
      </c>
      <c r="M119" s="127"/>
      <c r="N119" s="7">
        <f t="shared" si="40"/>
        <v>0</v>
      </c>
      <c r="O119" s="7">
        <f t="shared" si="41"/>
        <v>6262.96</v>
      </c>
      <c r="P119" s="7">
        <f t="shared" si="42"/>
        <v>0</v>
      </c>
      <c r="Q119" s="20" t="e">
        <f t="shared" si="43"/>
        <v>#DIV/0!</v>
      </c>
      <c r="V119" s="101"/>
    </row>
    <row r="120" spans="1:22" ht="33" x14ac:dyDescent="0.25">
      <c r="A120" s="49" t="s">
        <v>168</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2 SERTÃO PAJEÚ'!$1:$1048576,6,FALSE)</f>
        <v>3.57</v>
      </c>
      <c r="H120" s="99">
        <v>1</v>
      </c>
      <c r="I120" s="100">
        <f t="shared" si="37"/>
        <v>0.25509999999999999</v>
      </c>
      <c r="J120" s="6">
        <f>IFERROR(VLOOKUP(C120,'[23]SINAPI DEZEMBRO'!$A:$E,4,FALSE),IFERROR(VLOOKUP(C120,'[23]BANCO DE DADOS'!$A$3:$F$10542,5,FALSE),""))</f>
        <v>100.24</v>
      </c>
      <c r="K120" s="7">
        <f t="shared" si="38"/>
        <v>125.81</v>
      </c>
      <c r="L120" s="100">
        <f t="shared" si="39"/>
        <v>0</v>
      </c>
      <c r="M120" s="127"/>
      <c r="N120" s="7">
        <f t="shared" si="40"/>
        <v>0</v>
      </c>
      <c r="O120" s="7">
        <f t="shared" si="41"/>
        <v>449.14</v>
      </c>
      <c r="P120" s="7">
        <f t="shared" si="42"/>
        <v>0</v>
      </c>
      <c r="Q120" s="20" t="e">
        <f t="shared" si="43"/>
        <v>#DIV/0!</v>
      </c>
      <c r="V120" s="101"/>
    </row>
    <row r="121" spans="1:22" ht="33" x14ac:dyDescent="0.25">
      <c r="A121" s="49" t="s">
        <v>169</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2 SERTÃO PAJEÚ'!$1:$1048576,6,FALSE)</f>
        <v>24</v>
      </c>
      <c r="H121" s="99">
        <v>1</v>
      </c>
      <c r="I121" s="100">
        <f t="shared" si="37"/>
        <v>0.25509999999999999</v>
      </c>
      <c r="J121" s="6">
        <f>IFERROR(VLOOKUP(C121,'[23]SINAPI DEZEMBRO'!$A:$E,4,FALSE),IFERROR(VLOOKUP(C121,'[23]BANCO DE DADOS'!$A$3:$F$10542,5,FALSE),""))</f>
        <v>244.47</v>
      </c>
      <c r="K121" s="7">
        <f t="shared" si="38"/>
        <v>306.83</v>
      </c>
      <c r="L121" s="100">
        <f t="shared" si="39"/>
        <v>0</v>
      </c>
      <c r="M121" s="127"/>
      <c r="N121" s="7">
        <f t="shared" si="40"/>
        <v>0</v>
      </c>
      <c r="O121" s="7">
        <f t="shared" si="41"/>
        <v>7363.92</v>
      </c>
      <c r="P121" s="7">
        <f t="shared" si="42"/>
        <v>0</v>
      </c>
      <c r="Q121" s="20" t="e">
        <f t="shared" si="43"/>
        <v>#DIV/0!</v>
      </c>
      <c r="V121" s="101"/>
    </row>
    <row r="122" spans="1:22" ht="33" x14ac:dyDescent="0.25">
      <c r="A122" s="49" t="s">
        <v>170</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2 SERTÃO PAJEÚ'!$1:$1048576,6,FALSE)</f>
        <v>19.2</v>
      </c>
      <c r="H122" s="99">
        <v>1</v>
      </c>
      <c r="I122" s="100">
        <f t="shared" si="37"/>
        <v>0.25509999999999999</v>
      </c>
      <c r="J122" s="6">
        <f>IFERROR(VLOOKUP(C122,'[23]SINAPI DEZEMBRO'!$A:$E,4,FALSE),IFERROR(VLOOKUP(C122,'[23]BANCO DE DADOS'!$A$3:$F$10542,5,FALSE),""))</f>
        <v>440.08</v>
      </c>
      <c r="K122" s="7">
        <f t="shared" si="38"/>
        <v>552.34</v>
      </c>
      <c r="L122" s="100">
        <f t="shared" si="39"/>
        <v>0</v>
      </c>
      <c r="M122" s="127"/>
      <c r="N122" s="7">
        <f t="shared" si="40"/>
        <v>0</v>
      </c>
      <c r="O122" s="7">
        <f t="shared" si="41"/>
        <v>10604.92</v>
      </c>
      <c r="P122" s="7">
        <f t="shared" si="42"/>
        <v>0</v>
      </c>
      <c r="Q122" s="20" t="e">
        <f t="shared" si="43"/>
        <v>#DIV/0!</v>
      </c>
      <c r="V122" s="101"/>
    </row>
    <row r="123" spans="1:22" ht="49.5" x14ac:dyDescent="0.25">
      <c r="A123" s="49" t="s">
        <v>171</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2 SERTÃO PAJEÚ'!$1:$1048576,6,FALSE)</f>
        <v>6.32</v>
      </c>
      <c r="H123" s="99">
        <v>1</v>
      </c>
      <c r="I123" s="100">
        <f t="shared" si="37"/>
        <v>0.25509999999999999</v>
      </c>
      <c r="J123" s="6">
        <f>IFERROR(VLOOKUP(C123,'[23]SINAPI DEZEMBRO'!$A:$E,4,FALSE),IFERROR(VLOOKUP(C123,'[23]BANCO DE DADOS'!$A$3:$F$10542,5,FALSE),""))</f>
        <v>207.99</v>
      </c>
      <c r="K123" s="7">
        <f t="shared" si="38"/>
        <v>261.04000000000002</v>
      </c>
      <c r="L123" s="100">
        <f t="shared" si="39"/>
        <v>0</v>
      </c>
      <c r="M123" s="127"/>
      <c r="N123" s="7">
        <f t="shared" si="40"/>
        <v>0</v>
      </c>
      <c r="O123" s="7">
        <f t="shared" si="41"/>
        <v>1649.77</v>
      </c>
      <c r="P123" s="7">
        <f t="shared" si="42"/>
        <v>0</v>
      </c>
      <c r="Q123" s="20" t="e">
        <f t="shared" si="43"/>
        <v>#DIV/0!</v>
      </c>
      <c r="V123" s="101"/>
    </row>
    <row r="124" spans="1:22" ht="49.5" x14ac:dyDescent="0.25">
      <c r="A124" s="49" t="s">
        <v>172</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2 SERTÃO PAJEÚ'!$1:$1048576,6,FALSE)</f>
        <v>36</v>
      </c>
      <c r="H124" s="99">
        <v>1</v>
      </c>
      <c r="I124" s="100">
        <f t="shared" si="37"/>
        <v>0.25509999999999999</v>
      </c>
      <c r="J124" s="6">
        <f>IFERROR(VLOOKUP(C124,'[23]SINAPI DEZEMBRO'!$A:$E,4,FALSE),IFERROR(VLOOKUP(C124,'[23]BANCO DE DADOS'!$A$3:$F$10542,5,FALSE),""))</f>
        <v>1288.1199999999999</v>
      </c>
      <c r="K124" s="7">
        <f t="shared" si="38"/>
        <v>1616.71</v>
      </c>
      <c r="L124" s="100">
        <f t="shared" si="39"/>
        <v>0</v>
      </c>
      <c r="M124" s="127"/>
      <c r="N124" s="7">
        <f t="shared" si="40"/>
        <v>0</v>
      </c>
      <c r="O124" s="7">
        <f t="shared" si="41"/>
        <v>58201.56</v>
      </c>
      <c r="P124" s="7">
        <f t="shared" si="42"/>
        <v>0</v>
      </c>
      <c r="Q124" s="20" t="e">
        <f t="shared" si="43"/>
        <v>#DIV/0!</v>
      </c>
      <c r="V124" s="101"/>
    </row>
    <row r="125" spans="1:22" ht="33" x14ac:dyDescent="0.25">
      <c r="A125" s="49" t="s">
        <v>173</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2 SERTÃO PAJEÚ'!$1:$1048576,6,FALSE)</f>
        <v>1408</v>
      </c>
      <c r="H125" s="99">
        <v>1</v>
      </c>
      <c r="I125" s="100">
        <f t="shared" si="37"/>
        <v>0.25509999999999999</v>
      </c>
      <c r="J125" s="6">
        <f>IFERROR(VLOOKUP(C125,'[23]SINAPI DEZEMBRO'!$A:$E,4,FALSE),IFERROR(VLOOKUP(C125,'[23]BANCO DE DADOS'!$A$3:$F$10542,5,FALSE),""))</f>
        <v>21.96</v>
      </c>
      <c r="K125" s="7">
        <f t="shared" si="38"/>
        <v>27.56</v>
      </c>
      <c r="L125" s="100">
        <f t="shared" si="39"/>
        <v>0</v>
      </c>
      <c r="M125" s="127"/>
      <c r="N125" s="7">
        <f t="shared" si="40"/>
        <v>0</v>
      </c>
      <c r="O125" s="7">
        <f t="shared" si="41"/>
        <v>38804.480000000003</v>
      </c>
      <c r="P125" s="7">
        <f t="shared" si="42"/>
        <v>0</v>
      </c>
      <c r="Q125" s="20" t="e">
        <f t="shared" si="43"/>
        <v>#DIV/0!</v>
      </c>
      <c r="V125" s="101"/>
    </row>
    <row r="126" spans="1:22" ht="33" x14ac:dyDescent="0.25">
      <c r="A126" s="49" t="s">
        <v>174</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2 SERTÃO PAJEÚ'!$1:$1048576,6,FALSE)</f>
        <v>660</v>
      </c>
      <c r="H126" s="99">
        <v>1</v>
      </c>
      <c r="I126" s="100">
        <f t="shared" si="37"/>
        <v>0.25509999999999999</v>
      </c>
      <c r="J126" s="6">
        <f>IFERROR(VLOOKUP(C126,'[23]SINAPI DEZEMBRO'!$A:$E,4,FALSE),IFERROR(VLOOKUP(C126,'[23]BANCO DE DADOS'!$A$3:$F$10542,5,FALSE),""))</f>
        <v>0.75</v>
      </c>
      <c r="K126" s="7">
        <f t="shared" si="38"/>
        <v>0.94</v>
      </c>
      <c r="L126" s="100">
        <f t="shared" si="39"/>
        <v>0</v>
      </c>
      <c r="M126" s="127"/>
      <c r="N126" s="7">
        <f t="shared" si="40"/>
        <v>0</v>
      </c>
      <c r="O126" s="7">
        <f t="shared" si="41"/>
        <v>620.4</v>
      </c>
      <c r="P126" s="7">
        <f t="shared" si="42"/>
        <v>0</v>
      </c>
      <c r="Q126" s="20" t="e">
        <f t="shared" si="43"/>
        <v>#DIV/0!</v>
      </c>
      <c r="V126" s="101"/>
    </row>
    <row r="127" spans="1:22" ht="49.5" x14ac:dyDescent="0.25">
      <c r="A127" s="49" t="s">
        <v>175</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2 SERTÃO PAJEÚ'!$1:$1048576,6,FALSE)</f>
        <v>145</v>
      </c>
      <c r="H127" s="99">
        <v>1</v>
      </c>
      <c r="I127" s="100">
        <f t="shared" si="37"/>
        <v>0.25509999999999999</v>
      </c>
      <c r="J127" s="6">
        <f>IFERROR(VLOOKUP(C127,'[23]SINAPI DEZEMBRO'!$A:$E,4,FALSE),IFERROR(VLOOKUP(C127,'[23]BANCO DE DADOS'!$A$3:$F$10542,5,FALSE),""))</f>
        <v>3.76</v>
      </c>
      <c r="K127" s="7">
        <f t="shared" si="38"/>
        <v>4.71</v>
      </c>
      <c r="L127" s="100">
        <f t="shared" si="39"/>
        <v>0</v>
      </c>
      <c r="M127" s="127"/>
      <c r="N127" s="7">
        <f t="shared" si="40"/>
        <v>0</v>
      </c>
      <c r="O127" s="7">
        <f t="shared" si="41"/>
        <v>682.95</v>
      </c>
      <c r="P127" s="7">
        <f t="shared" si="42"/>
        <v>0</v>
      </c>
      <c r="Q127" s="20" t="e">
        <f t="shared" si="43"/>
        <v>#DIV/0!</v>
      </c>
      <c r="V127" s="101"/>
    </row>
    <row r="128" spans="1:22" ht="49.5" x14ac:dyDescent="0.25">
      <c r="A128" s="49" t="s">
        <v>176</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2 SERTÃO PAJEÚ'!$1:$1048576,6,FALSE)</f>
        <v>363</v>
      </c>
      <c r="H128" s="99">
        <v>1</v>
      </c>
      <c r="I128" s="100">
        <f t="shared" si="37"/>
        <v>0.25509999999999999</v>
      </c>
      <c r="J128" s="6">
        <f>IFERROR(VLOOKUP(C128,'[23]SINAPI DEZEMBRO'!$A:$E,4,FALSE),IFERROR(VLOOKUP(C128,'[23]BANCO DE DADOS'!$A$3:$F$10542,5,FALSE),""))</f>
        <v>4</v>
      </c>
      <c r="K128" s="7">
        <f t="shared" si="38"/>
        <v>5.0199999999999996</v>
      </c>
      <c r="L128" s="100">
        <f t="shared" si="39"/>
        <v>0</v>
      </c>
      <c r="M128" s="127"/>
      <c r="N128" s="7">
        <f t="shared" si="40"/>
        <v>0</v>
      </c>
      <c r="O128" s="7">
        <f t="shared" si="41"/>
        <v>1822.26</v>
      </c>
      <c r="P128" s="7">
        <f t="shared" si="42"/>
        <v>0</v>
      </c>
      <c r="Q128" s="20" t="e">
        <f t="shared" si="43"/>
        <v>#DIV/0!</v>
      </c>
      <c r="V128" s="101"/>
    </row>
    <row r="129" spans="1:29" s="81" customFormat="1" ht="33" x14ac:dyDescent="0.25">
      <c r="A129" s="83" t="s">
        <v>177</v>
      </c>
      <c r="B129" s="83"/>
      <c r="C129" s="84"/>
      <c r="D129" s="85"/>
      <c r="E129" s="8" t="s">
        <v>178</v>
      </c>
      <c r="F129" s="85"/>
      <c r="G129" s="86"/>
      <c r="H129" s="85"/>
      <c r="I129" s="85"/>
      <c r="J129" s="87"/>
      <c r="K129" s="85"/>
      <c r="L129" s="85"/>
      <c r="M129" s="129"/>
      <c r="N129" s="85"/>
      <c r="O129" s="88">
        <f>SUM(O130,O132,O138,O140,O142,O151,O166,O175,O192,O202)</f>
        <v>3335195.16</v>
      </c>
      <c r="P129" s="88">
        <f>SUM(P130,P132,P138,P140,P142,P151,P166,P175,P192,P202)</f>
        <v>0</v>
      </c>
      <c r="Q129" s="20"/>
      <c r="V129" s="82"/>
      <c r="W129" s="82"/>
      <c r="X129" s="82"/>
      <c r="Y129" s="82"/>
      <c r="Z129" s="82"/>
      <c r="AA129" s="82"/>
      <c r="AB129" s="82"/>
      <c r="AC129" s="82"/>
    </row>
    <row r="130" spans="1:29" s="81" customFormat="1" x14ac:dyDescent="0.25">
      <c r="A130" s="89" t="s">
        <v>179</v>
      </c>
      <c r="B130" s="89"/>
      <c r="C130" s="90"/>
      <c r="D130" s="91"/>
      <c r="E130" s="3" t="s">
        <v>58</v>
      </c>
      <c r="F130" s="91"/>
      <c r="G130" s="92"/>
      <c r="H130" s="91"/>
      <c r="I130" s="91"/>
      <c r="J130" s="93"/>
      <c r="K130" s="91"/>
      <c r="L130" s="91"/>
      <c r="M130" s="128"/>
      <c r="N130" s="91"/>
      <c r="O130" s="94">
        <f>SUM(O131)</f>
        <v>194055.19</v>
      </c>
      <c r="P130" s="94">
        <f>SUM(P131)</f>
        <v>0</v>
      </c>
      <c r="Q130" s="20"/>
      <c r="V130" s="82"/>
      <c r="W130" s="82"/>
      <c r="X130" s="82"/>
      <c r="Y130" s="82"/>
      <c r="Z130" s="82"/>
      <c r="AA130" s="82"/>
      <c r="AB130" s="82"/>
      <c r="AC130" s="82"/>
    </row>
    <row r="131" spans="1:29" s="81" customFormat="1" x14ac:dyDescent="0.25">
      <c r="A131" s="49" t="s">
        <v>180</v>
      </c>
      <c r="B131" s="95" t="str">
        <f>IFERROR(VLOOKUP(C131,'[23]SINAPI DEZEMBRO'!$A:$F,6,FALSE),IFERROR(VLOOKUP(C131,'[23]BANCO DE DADOS'!$A$3:$F$10542,2,FALSE),""))</f>
        <v>COMPOSIÇÃO</v>
      </c>
      <c r="C131" s="96" t="s">
        <v>181</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VLOOKUP(A131,'[23]MEMÓRIA LOTE 2 SERTÃO PAJEÚ'!$1:$1048576,6,FALSE)</f>
        <v>1</v>
      </c>
      <c r="H131" s="99">
        <v>1</v>
      </c>
      <c r="I131" s="100">
        <f>IF($H131="","",IF($H131=1,$O$10,IF($H131=2,$O$11,IF($H131=3,$O$12,IF($H131=4,$O$13,IF($H131=5,$O$14,IF($H131=6,$O$15)))))))</f>
        <v>0.25509999999999999</v>
      </c>
      <c r="J131" s="6">
        <f>IFERROR(VLOOKUP(C131,'[23]SINAPI DEZEMBRO'!$A:$E,4,FALSE),IFERROR(VLOOKUP(C131,'[23]BANCO DE DADOS'!$A$3:$F$10542,5,FALSE),""))</f>
        <v>154613.32999999999</v>
      </c>
      <c r="K131" s="7">
        <f>IF($G131="","",TRUNC((J131*I131)+J131,2))</f>
        <v>194055.19</v>
      </c>
      <c r="L131" s="100">
        <f>IF($H131="","",IF($H131=1,$P$10,IF($H131=2,$P$11,IF($H131=3,$P$12,IF($H131=4,$P$13,IF($H131=5,$P$14,IF($H131=6,$P$15)))))))</f>
        <v>0</v>
      </c>
      <c r="M131" s="127"/>
      <c r="N131" s="7">
        <f>IF($G131="","",TRUNC((M131*L131)+M131,2))</f>
        <v>0</v>
      </c>
      <c r="O131" s="7">
        <f>IF($G131="","",TRUNC(K131*G131,2))</f>
        <v>194055.19</v>
      </c>
      <c r="P131" s="7">
        <f>IF($G131="","",TRUNC(N131*G131,2))</f>
        <v>0</v>
      </c>
      <c r="Q131" s="20" t="e">
        <f>P131/P130</f>
        <v>#DIV/0!</v>
      </c>
      <c r="R131" s="20">
        <f>O131/O129</f>
        <v>5.8200000000000002E-2</v>
      </c>
      <c r="S131" s="20" t="e">
        <f>P131/P129</f>
        <v>#DIV/0!</v>
      </c>
      <c r="V131" s="82"/>
      <c r="W131" s="82"/>
      <c r="X131" s="82"/>
      <c r="Y131" s="82"/>
      <c r="Z131" s="82"/>
      <c r="AA131" s="82"/>
      <c r="AB131" s="82"/>
      <c r="AC131" s="82"/>
    </row>
    <row r="132" spans="1:29" s="81" customFormat="1" x14ac:dyDescent="0.25">
      <c r="A132" s="89" t="s">
        <v>182</v>
      </c>
      <c r="B132" s="89"/>
      <c r="C132" s="90"/>
      <c r="D132" s="91"/>
      <c r="E132" s="3" t="s">
        <v>62</v>
      </c>
      <c r="F132" s="91"/>
      <c r="G132" s="92"/>
      <c r="H132" s="91"/>
      <c r="I132" s="91"/>
      <c r="J132" s="93"/>
      <c r="K132" s="91"/>
      <c r="L132" s="91"/>
      <c r="M132" s="128"/>
      <c r="N132" s="91"/>
      <c r="O132" s="94">
        <f>SUM(O133:O137)</f>
        <v>348222.07</v>
      </c>
      <c r="P132" s="94">
        <f>SUM(P133:P137)</f>
        <v>0</v>
      </c>
      <c r="Q132" s="20"/>
      <c r="V132" s="82"/>
      <c r="W132" s="82"/>
      <c r="X132" s="82"/>
      <c r="Y132" s="82"/>
      <c r="Z132" s="82"/>
      <c r="AA132" s="82"/>
      <c r="AB132" s="82"/>
      <c r="AC132" s="82"/>
    </row>
    <row r="133" spans="1:29" s="81" customFormat="1" ht="33" x14ac:dyDescent="0.25">
      <c r="A133" s="49" t="s">
        <v>183</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VLOOKUP(A133,'[23]MEMÓRIA LOTE 2 SERTÃO PAJEÚ'!$1:$1048576,6,FALSE)</f>
        <v>358.02</v>
      </c>
      <c r="H133" s="99">
        <v>1</v>
      </c>
      <c r="I133" s="100">
        <f>IF($H133="","",IF($H133=1,$O$10,IF($H133=2,$O$11,IF($H133=3,$O$12,IF($H133=4,$O$13,IF($H133=5,$O$14,IF($H133=6,$O$15)))))))</f>
        <v>0.25509999999999999</v>
      </c>
      <c r="J133" s="6">
        <f>IFERROR(VLOOKUP(C133,'[23]SINAPI DEZEMBRO'!$A:$E,4,FALSE),IFERROR(VLOOKUP(C133,'[23]BANCO DE DADOS'!$A$3:$F$10542,5,FALSE),""))</f>
        <v>464.96</v>
      </c>
      <c r="K133" s="7">
        <f>IF($G133="","",TRUNC((J133*I133)+J133,2))</f>
        <v>583.57000000000005</v>
      </c>
      <c r="L133" s="100">
        <f>IF($H133="","",IF($H133=1,$P$10,IF($H133=2,$P$11,IF($H133=3,$P$12,IF($H133=4,$P$13,IF($H133=5,$P$14,IF($H133=6,$P$15)))))))</f>
        <v>0</v>
      </c>
      <c r="M133" s="127"/>
      <c r="N133" s="7">
        <f>IF($G133="","",TRUNC((M133*L133)+M133,2))</f>
        <v>0</v>
      </c>
      <c r="O133" s="7">
        <f>IF($G133="","",TRUNC(K133*G133,2))</f>
        <v>208929.73</v>
      </c>
      <c r="P133" s="7">
        <f>IF($G133="","",TRUNC(N133*G133,2))</f>
        <v>0</v>
      </c>
      <c r="Q133" s="20" t="e">
        <f>P133/$P$132</f>
        <v>#DIV/0!</v>
      </c>
      <c r="V133" s="82"/>
      <c r="W133" s="82"/>
      <c r="X133" s="82"/>
      <c r="Y133" s="82"/>
      <c r="Z133" s="82"/>
      <c r="AA133" s="82"/>
      <c r="AB133" s="82"/>
      <c r="AC133" s="82"/>
    </row>
    <row r="134" spans="1:29" s="81" customFormat="1" ht="49.5" x14ac:dyDescent="0.25">
      <c r="A134" s="49" t="s">
        <v>184</v>
      </c>
      <c r="B134" s="95" t="str">
        <f>IFERROR(VLOOKUP(C134,'[23]SINAPI DEZEMBRO'!$A:$F,6,FALSE),IFERROR(VLOOKUP(C134,'[23]BANCO DE DADOS'!$A$3:$F$10542,2,FALSE),""))</f>
        <v>COMPESA 2024.2</v>
      </c>
      <c r="C134" s="96" t="s">
        <v>65</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VLOOKUP(A134,'[23]MEMÓRIA LOTE 2 SERTÃO PAJEÚ'!$1:$1048576,6,FALSE)</f>
        <v>22</v>
      </c>
      <c r="H134" s="99">
        <v>1</v>
      </c>
      <c r="I134" s="100">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0">
        <f>IF($H134="","",IF($H134=1,$P$10,IF($H134=2,$P$11,IF($H134=3,$P$12,IF($H134=4,$P$13,IF($H134=5,$P$14,IF($H134=6,$P$15)))))))</f>
        <v>0</v>
      </c>
      <c r="M134" s="127"/>
      <c r="N134" s="7">
        <f>IF($G134="","",TRUNC((M134*L134)+M134,2))</f>
        <v>0</v>
      </c>
      <c r="O134" s="7">
        <f>IF($G134="","",TRUNC(K134*G134,2))</f>
        <v>115471.18</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185</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VLOOKUP(A135,'[23]MEMÓRIA LOTE 2 SERTÃO PAJEÚ'!$1:$1048576,6,FALSE)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27"/>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186</v>
      </c>
      <c r="B136" s="95" t="str">
        <f>IFERROR(VLOOKUP(C136,'[23]SINAPI DEZEMBRO'!$A:$F,6,FALSE),IFERROR(VLOOKUP(C136,'[23]BANCO DE DADOS'!$A$3:$F$10542,2,FALSE),""))</f>
        <v>COMPESA 2024.2</v>
      </c>
      <c r="C136" s="96" t="s">
        <v>68</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VLOOKUP(A136,'[23]MEMÓRIA LOTE 2 SERTÃO PAJEÚ'!$1:$1048576,6,FALSE)</f>
        <v>11</v>
      </c>
      <c r="H136" s="99">
        <v>1</v>
      </c>
      <c r="I136" s="100">
        <f>IF($H136="","",IF($H136=1,$O$10,IF($H136=2,$O$11,IF($H136=3,$O$12,IF($H136=4,$O$13,IF($H136=5,$O$14,IF($H136=6,$O$15)))))))</f>
        <v>0.25509999999999999</v>
      </c>
      <c r="J136" s="6">
        <f>IFERROR(VLOOKUP(C136,'[23]SINAPI DEZEMBRO'!$A:$E,4,FALSE),IFERROR(VLOOKUP(C136,'[23]BANCO DE DADOS'!$A$3:$F$10542,5,FALSE),""))</f>
        <v>19.66</v>
      </c>
      <c r="K136" s="7">
        <f>IF($G136="","",TRUNC((J136*I136)+J136,2))</f>
        <v>24.67</v>
      </c>
      <c r="L136" s="100">
        <f>IF($H136="","",IF($H136=1,$P$10,IF($H136=2,$P$11,IF($H136=3,$P$12,IF($H136=4,$P$13,IF($H136=5,$P$14,IF($H136=6,$P$15)))))))</f>
        <v>0</v>
      </c>
      <c r="M136" s="127"/>
      <c r="N136" s="7">
        <f>IF($G136="","",TRUNC((M136*L136)+M136,2))</f>
        <v>0</v>
      </c>
      <c r="O136" s="7">
        <f>IF($G136="","",TRUNC(K136*G136,2))</f>
        <v>271.37</v>
      </c>
      <c r="P136" s="7">
        <f>IF($G136="","",TRUNC(N136*G136,2))</f>
        <v>0</v>
      </c>
      <c r="Q136" s="20" t="e">
        <f t="shared" si="44"/>
        <v>#DIV/0!</v>
      </c>
      <c r="V136" s="82"/>
      <c r="W136" s="82"/>
      <c r="X136" s="82"/>
      <c r="Y136" s="82"/>
      <c r="Z136" s="82"/>
      <c r="AA136" s="82"/>
      <c r="AB136" s="82"/>
      <c r="AC136" s="82"/>
    </row>
    <row r="137" spans="1:29" s="81" customFormat="1" ht="33" x14ac:dyDescent="0.25">
      <c r="A137" s="49" t="s">
        <v>187</v>
      </c>
      <c r="B137" s="95" t="str">
        <f>IFERROR(VLOOKUP(C137,'[23]SINAPI DEZEMBRO'!$A:$F,6,FALSE),IFERROR(VLOOKUP(C137,'[23]BANCO DE DADOS'!$A$3:$F$10542,2,FALSE),""))</f>
        <v>COMPESA 2024.2</v>
      </c>
      <c r="C137" s="96" t="s">
        <v>70</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VLOOKUP(A137,'[23]MEMÓRIA LOTE 2 SERTÃO PAJEÚ'!$1:$1048576,6,FALSE)</f>
        <v>11</v>
      </c>
      <c r="H137" s="99">
        <v>1</v>
      </c>
      <c r="I137" s="100">
        <f>IF($H137="","",IF($H137=1,$O$10,IF($H137=2,$O$11,IF($H137=3,$O$12,IF($H137=4,$O$13,IF($H137=5,$O$14,IF($H137=6,$O$15)))))))</f>
        <v>0.25509999999999999</v>
      </c>
      <c r="J137" s="6">
        <f>IFERROR(VLOOKUP(C137,'[23]SINAPI DEZEMBRO'!$A:$E,4,FALSE),IFERROR(VLOOKUP(C137,'[23]BANCO DE DADOS'!$A$3:$F$10542,5,FALSE),""))</f>
        <v>45.87</v>
      </c>
      <c r="K137" s="7">
        <f>IF($G137="","",TRUNC((J137*I137)+J137,2))</f>
        <v>57.57</v>
      </c>
      <c r="L137" s="100">
        <f>IF($H137="","",IF($H137=1,$P$10,IF($H137=2,$P$11,IF($H137=3,$P$12,IF($H137=4,$P$13,IF($H137=5,$P$14,IF($H137=6,$P$15)))))))</f>
        <v>0</v>
      </c>
      <c r="M137" s="127"/>
      <c r="N137" s="7">
        <f>IF($G137="","",TRUNC((M137*L137)+M137,2))</f>
        <v>0</v>
      </c>
      <c r="O137" s="7">
        <f>IF($G137="","",TRUNC(K137*G137,2))</f>
        <v>633.27</v>
      </c>
      <c r="P137" s="7">
        <f>IF($G137="","",TRUNC(N137*G137,2))</f>
        <v>0</v>
      </c>
      <c r="Q137" s="20" t="e">
        <f t="shared" si="44"/>
        <v>#DIV/0!</v>
      </c>
      <c r="V137" s="82"/>
      <c r="W137" s="82"/>
      <c r="X137" s="82"/>
      <c r="Y137" s="82"/>
      <c r="Z137" s="82"/>
      <c r="AA137" s="82"/>
      <c r="AB137" s="82"/>
      <c r="AC137" s="82"/>
    </row>
    <row r="138" spans="1:29" s="81" customFormat="1" x14ac:dyDescent="0.25">
      <c r="A138" s="89" t="s">
        <v>188</v>
      </c>
      <c r="B138" s="89"/>
      <c r="C138" s="90"/>
      <c r="D138" s="91"/>
      <c r="E138" s="3" t="s">
        <v>48</v>
      </c>
      <c r="F138" s="91"/>
      <c r="G138" s="92"/>
      <c r="H138" s="91"/>
      <c r="I138" s="91"/>
      <c r="J138" s="93"/>
      <c r="K138" s="91"/>
      <c r="L138" s="91"/>
      <c r="M138" s="128"/>
      <c r="N138" s="91"/>
      <c r="O138" s="94">
        <f>SUM(O139:O139)</f>
        <v>5653.44</v>
      </c>
      <c r="P138" s="94">
        <f>SUM(P139:P139)</f>
        <v>0</v>
      </c>
      <c r="Q138" s="20"/>
      <c r="V138" s="82"/>
      <c r="W138" s="82"/>
      <c r="X138" s="82"/>
      <c r="Y138" s="82"/>
      <c r="Z138" s="82"/>
      <c r="AA138" s="82"/>
      <c r="AB138" s="82"/>
      <c r="AC138" s="82"/>
    </row>
    <row r="139" spans="1:29" s="81" customFormat="1" ht="33" x14ac:dyDescent="0.25">
      <c r="A139" s="49" t="s">
        <v>189</v>
      </c>
      <c r="B139" s="95" t="str">
        <f>IFERROR(VLOOKUP(C139,'[23]SINAPI DEZEMBRO'!$A:$F,6,FALSE),IFERROR(VLOOKUP(C139,'[23]BANCO DE DADOS'!$A$3:$F$10542,2,FALSE),""))</f>
        <v>COMPOSIÇÃO</v>
      </c>
      <c r="C139" s="96" t="s">
        <v>190</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VLOOKUP(A139,'[23]MEMÓRIA LOTE 2 SERTÃO PAJEÚ'!$1:$1048576,6,FALSE)</f>
        <v>16</v>
      </c>
      <c r="H139" s="99">
        <v>1</v>
      </c>
      <c r="I139" s="100">
        <f>IF($H139="","",IF($H139=1,$O$10,IF($H139=2,$O$11,IF($H139=3,$O$12,IF($H139=4,$O$13,IF($H139=5,$O$14,IF($H139=6,$O$15)))))))</f>
        <v>0.25509999999999999</v>
      </c>
      <c r="J139" s="6">
        <f>IFERROR(VLOOKUP(C139,'[23]SINAPI DEZEMBRO'!$A:$E,4,FALSE),IFERROR(VLOOKUP(C139,'[23]BANCO DE DADOS'!$A$3:$F$10542,5,FALSE),""))</f>
        <v>281.52999999999997</v>
      </c>
      <c r="K139" s="7">
        <f>IF($G139="","",TRUNC((J139*I139)+J139,2))</f>
        <v>353.34</v>
      </c>
      <c r="L139" s="100">
        <f>IF($H139="","",IF($H139=1,$P$10,IF($H139=2,$P$11,IF($H139=3,$P$12,IF($H139=4,$P$13,IF($H139=5,$P$14,IF($H139=6,$P$15)))))))</f>
        <v>0</v>
      </c>
      <c r="M139" s="127"/>
      <c r="N139" s="7">
        <f>IF($G139="","",TRUNC((M139*L139)+M139,2))</f>
        <v>0</v>
      </c>
      <c r="O139" s="7">
        <f>IF($G139="","",TRUNC(K139*G139,2))</f>
        <v>5653.44</v>
      </c>
      <c r="P139" s="7">
        <f>IF($G139="","",TRUNC(N139*G139,2))</f>
        <v>0</v>
      </c>
      <c r="Q139" s="20" t="e">
        <f>P139/P138</f>
        <v>#DIV/0!</v>
      </c>
      <c r="V139" s="82"/>
      <c r="W139" s="82"/>
      <c r="X139" s="82"/>
      <c r="Y139" s="82"/>
      <c r="Z139" s="82"/>
      <c r="AA139" s="82"/>
      <c r="AB139" s="82"/>
      <c r="AC139" s="82"/>
    </row>
    <row r="140" spans="1:29" s="81" customFormat="1" x14ac:dyDescent="0.25">
      <c r="A140" s="89" t="s">
        <v>191</v>
      </c>
      <c r="B140" s="89"/>
      <c r="C140" s="90"/>
      <c r="D140" s="91"/>
      <c r="E140" s="3" t="s">
        <v>52</v>
      </c>
      <c r="F140" s="91"/>
      <c r="G140" s="92"/>
      <c r="H140" s="91"/>
      <c r="I140" s="91"/>
      <c r="J140" s="93"/>
      <c r="K140" s="91"/>
      <c r="L140" s="91"/>
      <c r="M140" s="128"/>
      <c r="N140" s="91"/>
      <c r="O140" s="94">
        <f>SUM(O141:O141)</f>
        <v>5653.44</v>
      </c>
      <c r="P140" s="94">
        <f>SUM(P141:P141)</f>
        <v>0</v>
      </c>
      <c r="Q140" s="20"/>
      <c r="V140" s="82"/>
      <c r="W140" s="82"/>
      <c r="X140" s="82"/>
      <c r="Y140" s="82"/>
      <c r="Z140" s="82"/>
      <c r="AA140" s="82"/>
      <c r="AB140" s="82"/>
      <c r="AC140" s="82"/>
    </row>
    <row r="141" spans="1:29" s="81" customFormat="1" ht="33" x14ac:dyDescent="0.25">
      <c r="A141" s="49" t="s">
        <v>192</v>
      </c>
      <c r="B141" s="95" t="str">
        <f>IFERROR(VLOOKUP(C141,'[23]SINAPI DEZEMBRO'!$A:$F,6,FALSE),IFERROR(VLOOKUP(C141,'[23]BANCO DE DADOS'!$A$3:$F$10542,2,FALSE),""))</f>
        <v>COMPOSIÇÃO</v>
      </c>
      <c r="C141" s="96" t="s">
        <v>193</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VLOOKUP(A141,'[23]MEMÓRIA LOTE 2 SERTÃO PAJEÚ'!$1:$1048576,6,FALSE)</f>
        <v>16</v>
      </c>
      <c r="H141" s="99">
        <v>1</v>
      </c>
      <c r="I141" s="100">
        <f>IF($H141="","",IF($H141=1,$O$10,IF($H141=2,$O$11,IF($H141=3,$O$12,IF($H141=4,$O$13,IF($H141=5,$O$14,IF($H141=6,$O$15)))))))</f>
        <v>0.25509999999999999</v>
      </c>
      <c r="J141" s="6">
        <f>IFERROR(VLOOKUP(C141,'[23]SINAPI DEZEMBRO'!$A:$E,4,FALSE),IFERROR(VLOOKUP(C141,'[23]BANCO DE DADOS'!$A$3:$F$10542,5,FALSE),""))</f>
        <v>281.52999999999997</v>
      </c>
      <c r="K141" s="7">
        <f>IF($G141="","",TRUNC((J141*I141)+J141,2))</f>
        <v>353.34</v>
      </c>
      <c r="L141" s="100">
        <f>IF($H141="","",IF($H141=1,$P$10,IF($H141=2,$P$11,IF($H141=3,$P$12,IF($H141=4,$P$13,IF($H141=5,$P$14,IF($H141=6,$P$15)))))))</f>
        <v>0</v>
      </c>
      <c r="M141" s="127"/>
      <c r="N141" s="7">
        <f>IF($G141="","",TRUNC((M141*L141)+M141,2))</f>
        <v>0</v>
      </c>
      <c r="O141" s="7">
        <f>IF($G141="","",TRUNC(K141*G141,2))</f>
        <v>5653.44</v>
      </c>
      <c r="P141" s="7">
        <f>IF($G141="","",TRUNC(N141*G141,2))</f>
        <v>0</v>
      </c>
      <c r="Q141" s="20" t="e">
        <f>P141/P140</f>
        <v>#DIV/0!</v>
      </c>
      <c r="V141" s="82"/>
      <c r="W141" s="82"/>
      <c r="X141" s="82"/>
      <c r="Y141" s="82"/>
      <c r="Z141" s="82"/>
      <c r="AA141" s="82"/>
      <c r="AB141" s="82"/>
      <c r="AC141" s="82"/>
    </row>
    <row r="142" spans="1:29" s="81" customFormat="1" x14ac:dyDescent="0.25">
      <c r="A142" s="89" t="s">
        <v>194</v>
      </c>
      <c r="B142" s="89"/>
      <c r="C142" s="90"/>
      <c r="D142" s="91"/>
      <c r="E142" s="3" t="s">
        <v>78</v>
      </c>
      <c r="F142" s="91"/>
      <c r="G142" s="92"/>
      <c r="H142" s="91"/>
      <c r="I142" s="91"/>
      <c r="J142" s="93"/>
      <c r="K142" s="91"/>
      <c r="L142" s="91"/>
      <c r="M142" s="128"/>
      <c r="N142" s="91"/>
      <c r="O142" s="94">
        <f>SUM(O143:O150)</f>
        <v>170133.48</v>
      </c>
      <c r="P142" s="94">
        <f>SUM(P143:P150)</f>
        <v>0</v>
      </c>
      <c r="Q142" s="20"/>
      <c r="V142" s="82"/>
      <c r="W142" s="82"/>
      <c r="X142" s="82"/>
      <c r="Y142" s="82"/>
      <c r="Z142" s="82"/>
      <c r="AA142" s="82"/>
      <c r="AB142" s="82"/>
      <c r="AC142" s="82"/>
    </row>
    <row r="143" spans="1:29" s="81" customFormat="1" ht="49.5" x14ac:dyDescent="0.25">
      <c r="A143" s="49" t="s">
        <v>195</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VLOOKUP(A143,'[23]MEMÓRIA LOTE 2 SERTÃO PAJEÚ'!$1:$1048576,6,FALSE)</f>
        <v>1562.73</v>
      </c>
      <c r="H143" s="99">
        <v>1</v>
      </c>
      <c r="I143" s="100">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0">
        <f t="shared" ref="L143:L150" si="47">IF($H143="","",IF($H143=1,$P$10,IF($H143=2,$P$11,IF($H143=3,$P$12,IF($H143=4,$P$13,IF($H143=5,$P$14,IF($H143=6,$P$15)))))))</f>
        <v>0</v>
      </c>
      <c r="M143" s="127"/>
      <c r="N143" s="7">
        <f t="shared" ref="N143:N150" si="48">IF($G143="","",TRUNC((M143*L143)+M143,2))</f>
        <v>0</v>
      </c>
      <c r="O143" s="7">
        <f t="shared" ref="O143:O150" si="49">IF($G143="","",TRUNC(K143*G143,2))</f>
        <v>16486.8</v>
      </c>
      <c r="P143" s="7">
        <f t="shared" ref="P143:P150" si="50">IF($G143="","",TRUNC(N143*G143,2))</f>
        <v>0</v>
      </c>
      <c r="Q143" s="20" t="e">
        <f>P143/$P$142</f>
        <v>#DIV/0!</v>
      </c>
      <c r="V143" s="82"/>
      <c r="W143" s="82"/>
      <c r="X143" s="82"/>
      <c r="Y143" s="82"/>
      <c r="Z143" s="82"/>
      <c r="AA143" s="82"/>
      <c r="AB143" s="82"/>
      <c r="AC143" s="82"/>
    </row>
    <row r="144" spans="1:29" s="81" customFormat="1" x14ac:dyDescent="0.25">
      <c r="A144" s="49" t="s">
        <v>196</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VLOOKUP(A144,'[23]MEMÓRIA LOTE 2 SERTÃO PAJEÚ'!$1:$1048576,6,FALSE)</f>
        <v>1562.73</v>
      </c>
      <c r="H144" s="99">
        <v>1</v>
      </c>
      <c r="I144" s="100">
        <f t="shared" si="45"/>
        <v>0.25509999999999999</v>
      </c>
      <c r="J144" s="6">
        <f>IFERROR(VLOOKUP(C144,'[23]SINAPI DEZEMBRO'!$A:$E,4,FALSE),IFERROR(VLOOKUP(C144,'[23]BANCO DE DADOS'!$A$3:$F$10542,5,FALSE),""))</f>
        <v>2.69</v>
      </c>
      <c r="K144" s="7">
        <f t="shared" si="46"/>
        <v>3.37</v>
      </c>
      <c r="L144" s="100">
        <f t="shared" si="47"/>
        <v>0</v>
      </c>
      <c r="M144" s="127"/>
      <c r="N144" s="7">
        <f t="shared" si="48"/>
        <v>0</v>
      </c>
      <c r="O144" s="7">
        <f t="shared" si="49"/>
        <v>5266.4</v>
      </c>
      <c r="P144" s="7">
        <f t="shared" si="50"/>
        <v>0</v>
      </c>
      <c r="Q144" s="20" t="e">
        <f t="shared" ref="Q144:Q150" si="51">P144/$P$142</f>
        <v>#DIV/0!</v>
      </c>
      <c r="V144" s="82"/>
      <c r="W144" s="82"/>
      <c r="X144" s="82"/>
      <c r="Y144" s="82"/>
      <c r="Z144" s="82"/>
      <c r="AA144" s="82"/>
      <c r="AB144" s="82"/>
      <c r="AC144" s="82"/>
    </row>
    <row r="145" spans="1:29" s="81" customFormat="1" ht="33" x14ac:dyDescent="0.25">
      <c r="A145" s="49" t="s">
        <v>197</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VLOOKUP(A145,'[23]MEMÓRIA LOTE 2 SERTÃO PAJEÚ'!$1:$1048576,6,FALSE)</f>
        <v>108.91</v>
      </c>
      <c r="H145" s="99">
        <v>1</v>
      </c>
      <c r="I145" s="100">
        <f t="shared" si="45"/>
        <v>0.25509999999999999</v>
      </c>
      <c r="J145" s="6">
        <f>IFERROR(VLOOKUP(C145,'[23]SINAPI DEZEMBRO'!$A:$E,4,FALSE),IFERROR(VLOOKUP(C145,'[23]BANCO DE DADOS'!$A$3:$F$10542,5,FALSE),""))</f>
        <v>15.23</v>
      </c>
      <c r="K145" s="7">
        <f t="shared" si="46"/>
        <v>19.11</v>
      </c>
      <c r="L145" s="100">
        <f t="shared" si="47"/>
        <v>0</v>
      </c>
      <c r="M145" s="127"/>
      <c r="N145" s="7">
        <f t="shared" si="48"/>
        <v>0</v>
      </c>
      <c r="O145" s="7">
        <f t="shared" si="49"/>
        <v>2081.27</v>
      </c>
      <c r="P145" s="7">
        <f t="shared" si="50"/>
        <v>0</v>
      </c>
      <c r="Q145" s="20" t="e">
        <f t="shared" si="51"/>
        <v>#DIV/0!</v>
      </c>
      <c r="V145" s="82"/>
      <c r="W145" s="82"/>
      <c r="X145" s="82"/>
      <c r="Y145" s="82"/>
      <c r="Z145" s="82"/>
      <c r="AA145" s="82"/>
      <c r="AB145" s="82"/>
      <c r="AC145" s="82"/>
    </row>
    <row r="146" spans="1:29" s="81" customFormat="1" ht="49.5" x14ac:dyDescent="0.25">
      <c r="A146" s="49" t="s">
        <v>198</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VLOOKUP(A146,'[23]MEMÓRIA LOTE 2 SERTÃO PAJEÚ'!$1:$1048576,6,FALSE)</f>
        <v>10418.26</v>
      </c>
      <c r="H146" s="99">
        <v>1</v>
      </c>
      <c r="I146" s="100">
        <f t="shared" si="45"/>
        <v>0.25509999999999999</v>
      </c>
      <c r="J146" s="6">
        <f>IFERROR(VLOOKUP(C146,'[23]SINAPI DEZEMBRO'!$A:$E,4,FALSE),IFERROR(VLOOKUP(C146,'[23]BANCO DE DADOS'!$A$3:$F$10542,5,FALSE),""))</f>
        <v>0.65</v>
      </c>
      <c r="K146" s="7">
        <f t="shared" si="46"/>
        <v>0.81</v>
      </c>
      <c r="L146" s="100">
        <f t="shared" si="47"/>
        <v>0</v>
      </c>
      <c r="M146" s="127"/>
      <c r="N146" s="7">
        <f t="shared" si="48"/>
        <v>0</v>
      </c>
      <c r="O146" s="7">
        <f t="shared" si="49"/>
        <v>8438.7900000000009</v>
      </c>
      <c r="P146" s="7">
        <f t="shared" si="50"/>
        <v>0</v>
      </c>
      <c r="Q146" s="20" t="e">
        <f t="shared" si="51"/>
        <v>#DIV/0!</v>
      </c>
      <c r="V146" s="82"/>
      <c r="W146" s="82"/>
      <c r="X146" s="82"/>
      <c r="Y146" s="82"/>
      <c r="Z146" s="82"/>
      <c r="AA146" s="82"/>
      <c r="AB146" s="82"/>
      <c r="AC146" s="82"/>
    </row>
    <row r="147" spans="1:29" s="81" customFormat="1" ht="49.5" x14ac:dyDescent="0.25">
      <c r="A147" s="49" t="s">
        <v>199</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VLOOKUP(A147,'[23]MEMÓRIA LOTE 2 SERTÃO PAJEÚ'!$1:$1048576,6,FALSE)</f>
        <v>2708.74</v>
      </c>
      <c r="H147" s="99">
        <v>1</v>
      </c>
      <c r="I147" s="100">
        <f t="shared" si="45"/>
        <v>0.25509999999999999</v>
      </c>
      <c r="J147" s="6">
        <f>IFERROR(VLOOKUP(C147,'[23]SINAPI DEZEMBRO'!$A:$E,4,FALSE),IFERROR(VLOOKUP(C147,'[23]BANCO DE DADOS'!$A$3:$F$10542,5,FALSE),""))</f>
        <v>6.66</v>
      </c>
      <c r="K147" s="7">
        <f t="shared" si="46"/>
        <v>8.35</v>
      </c>
      <c r="L147" s="100">
        <f t="shared" si="47"/>
        <v>0</v>
      </c>
      <c r="M147" s="127"/>
      <c r="N147" s="7">
        <f t="shared" si="48"/>
        <v>0</v>
      </c>
      <c r="O147" s="7">
        <f t="shared" si="49"/>
        <v>22617.97</v>
      </c>
      <c r="P147" s="7">
        <f t="shared" si="50"/>
        <v>0</v>
      </c>
      <c r="Q147" s="20" t="e">
        <f t="shared" si="51"/>
        <v>#DIV/0!</v>
      </c>
      <c r="V147" s="82"/>
      <c r="W147" s="82"/>
      <c r="X147" s="82"/>
      <c r="Y147" s="82"/>
      <c r="Z147" s="82"/>
      <c r="AA147" s="82"/>
      <c r="AB147" s="82"/>
      <c r="AC147" s="82"/>
    </row>
    <row r="148" spans="1:29" s="81" customFormat="1" ht="33" x14ac:dyDescent="0.25">
      <c r="A148" s="49" t="s">
        <v>200</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VLOOKUP(A148,'[23]MEMÓRIA LOTE 2 SERTÃO PAJEÚ'!$1:$1048576,6,FALSE)</f>
        <v>40631.1</v>
      </c>
      <c r="H148" s="99">
        <v>1</v>
      </c>
      <c r="I148" s="100">
        <f t="shared" si="45"/>
        <v>0.25509999999999999</v>
      </c>
      <c r="J148" s="6">
        <f>IFERROR(VLOOKUP(C148,'[23]SINAPI DEZEMBRO'!$A:$E,4,FALSE),IFERROR(VLOOKUP(C148,'[23]BANCO DE DADOS'!$A$3:$F$10542,5,FALSE),""))</f>
        <v>2.16</v>
      </c>
      <c r="K148" s="7">
        <f t="shared" si="46"/>
        <v>2.71</v>
      </c>
      <c r="L148" s="100">
        <f t="shared" si="47"/>
        <v>0</v>
      </c>
      <c r="M148" s="127"/>
      <c r="N148" s="7">
        <f t="shared" si="48"/>
        <v>0</v>
      </c>
      <c r="O148" s="7">
        <f t="shared" si="49"/>
        <v>110110.28</v>
      </c>
      <c r="P148" s="7">
        <f t="shared" si="50"/>
        <v>0</v>
      </c>
      <c r="Q148" s="20" t="e">
        <f t="shared" si="51"/>
        <v>#DIV/0!</v>
      </c>
      <c r="V148" s="82"/>
      <c r="W148" s="82"/>
      <c r="X148" s="82"/>
      <c r="Y148" s="82"/>
      <c r="Z148" s="82"/>
      <c r="AA148" s="82"/>
      <c r="AB148" s="82"/>
      <c r="AC148" s="82"/>
    </row>
    <row r="149" spans="1:29" ht="33" x14ac:dyDescent="0.25">
      <c r="A149" s="49" t="s">
        <v>201</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VLOOKUP(A149,'[23]MEMÓRIA LOTE 2 SERTÃO PAJEÚ'!$1:$1048576,6,FALSE)</f>
        <v>1</v>
      </c>
      <c r="H149" s="99">
        <v>1</v>
      </c>
      <c r="I149" s="100">
        <f t="shared" si="45"/>
        <v>0.25509999999999999</v>
      </c>
      <c r="J149" s="6">
        <f>IFERROR(VLOOKUP(C149,'[23]SINAPI DEZEMBRO'!$A:$E,4,FALSE),IFERROR(VLOOKUP(C149,'[23]BANCO DE DADOS'!$A$3:$F$10542,5,FALSE),""))</f>
        <v>106.85</v>
      </c>
      <c r="K149" s="7">
        <f t="shared" si="46"/>
        <v>134.1</v>
      </c>
      <c r="L149" s="100">
        <f t="shared" si="47"/>
        <v>0</v>
      </c>
      <c r="M149" s="127"/>
      <c r="N149" s="7">
        <f t="shared" si="48"/>
        <v>0</v>
      </c>
      <c r="O149" s="7">
        <f t="shared" si="49"/>
        <v>134.1</v>
      </c>
      <c r="P149" s="7">
        <f t="shared" si="50"/>
        <v>0</v>
      </c>
      <c r="Q149" s="20" t="e">
        <f t="shared" si="51"/>
        <v>#DIV/0!</v>
      </c>
      <c r="V149" s="101"/>
    </row>
    <row r="150" spans="1:29" x14ac:dyDescent="0.25">
      <c r="A150" s="49" t="s">
        <v>202</v>
      </c>
      <c r="B150" s="95" t="str">
        <f>IFERROR(VLOOKUP(C150,'[23]SINAPI DEZEMBRO'!$A:$F,6,FALSE),IFERROR(VLOOKUP(C150,'[23]BANCO DE DADOS'!$A$3:$F$10542,2,FALSE),""))</f>
        <v>COMPOSIÇÃO</v>
      </c>
      <c r="C150" s="96" t="s">
        <v>87</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VLOOKUP(A150,'[23]MEMÓRIA LOTE 2 SERTÃO PAJEÚ'!$1:$1048576,6,FALSE)</f>
        <v>108.91</v>
      </c>
      <c r="H150" s="99">
        <v>5</v>
      </c>
      <c r="I150" s="100">
        <f t="shared" si="45"/>
        <v>0.184</v>
      </c>
      <c r="J150" s="6">
        <f>IFERROR(VLOOKUP(C150,'[23]SINAPI DEZEMBRO'!$A:$E,4,FALSE),IFERROR(VLOOKUP(C150,'[23]BANCO DE DADOS'!$A$3:$F$10542,5,FALSE),""))</f>
        <v>38.76</v>
      </c>
      <c r="K150" s="7">
        <f t="shared" si="46"/>
        <v>45.89</v>
      </c>
      <c r="L150" s="100">
        <f t="shared" si="47"/>
        <v>0</v>
      </c>
      <c r="M150" s="127"/>
      <c r="N150" s="7">
        <f t="shared" si="48"/>
        <v>0</v>
      </c>
      <c r="O150" s="7">
        <f t="shared" si="49"/>
        <v>4997.87</v>
      </c>
      <c r="P150" s="7">
        <f t="shared" si="50"/>
        <v>0</v>
      </c>
      <c r="Q150" s="20" t="e">
        <f t="shared" si="51"/>
        <v>#DIV/0!</v>
      </c>
      <c r="V150" s="101"/>
    </row>
    <row r="151" spans="1:29" x14ac:dyDescent="0.25">
      <c r="A151" s="89" t="s">
        <v>203</v>
      </c>
      <c r="B151" s="89"/>
      <c r="C151" s="90"/>
      <c r="D151" s="91"/>
      <c r="E151" s="3" t="s">
        <v>204</v>
      </c>
      <c r="F151" s="91"/>
      <c r="G151" s="92"/>
      <c r="H151" s="91"/>
      <c r="I151" s="91"/>
      <c r="J151" s="93"/>
      <c r="K151" s="91"/>
      <c r="L151" s="91"/>
      <c r="M151" s="128"/>
      <c r="N151" s="91"/>
      <c r="O151" s="94">
        <f>SUM(O152:O165)</f>
        <v>1835217.79</v>
      </c>
      <c r="P151" s="94">
        <f>SUM(P152:P165)</f>
        <v>0</v>
      </c>
      <c r="V151" s="101"/>
    </row>
    <row r="152" spans="1:29" ht="49.5" x14ac:dyDescent="0.25">
      <c r="A152" s="49" t="s">
        <v>205</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VLOOKUP(A152,'[23]MEMÓRIA LOTE 2 SERTÃO PAJEÚ'!$1:$1048576,6,FALSE)</f>
        <v>10418.26</v>
      </c>
      <c r="H152" s="99">
        <v>1</v>
      </c>
      <c r="I152" s="100">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0">
        <f t="shared" ref="L152:L165" si="54">IF($H152="","",IF($H152=1,$P$10,IF($H152=2,$P$11,IF($H152=3,$P$12,IF($H152=4,$P$13,IF($H152=5,$P$14,IF($H152=6,$P$15)))))))</f>
        <v>0</v>
      </c>
      <c r="M152" s="127"/>
      <c r="N152" s="7">
        <f t="shared" ref="N152:N165" si="55">IF($G152="","",TRUNC((M152*L152)+M152,2))</f>
        <v>0</v>
      </c>
      <c r="O152" s="7">
        <f t="shared" ref="O152:O165" si="56">IF($G152="","",TRUNC(K152*G152,2))</f>
        <v>35109.53</v>
      </c>
      <c r="P152" s="7">
        <f t="shared" ref="P152:P165" si="57">IF($G152="","",TRUNC(N152*G152,2))</f>
        <v>0</v>
      </c>
      <c r="Q152" s="20" t="e">
        <f>P152/$P$151</f>
        <v>#DIV/0!</v>
      </c>
      <c r="V152" s="101"/>
    </row>
    <row r="153" spans="1:29" ht="33" x14ac:dyDescent="0.25">
      <c r="A153" s="49" t="s">
        <v>206</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VLOOKUP(A153,'[23]MEMÓRIA LOTE 2 SERTÃO PAJEÚ'!$1:$1048576,6,FALSE)</f>
        <v>544.59</v>
      </c>
      <c r="H153" s="99">
        <v>1</v>
      </c>
      <c r="I153" s="100">
        <f t="shared" si="52"/>
        <v>0.25509999999999999</v>
      </c>
      <c r="J153" s="6">
        <f>IFERROR(VLOOKUP(C153,'[23]SINAPI DEZEMBRO'!$A:$E,4,FALSE),IFERROR(VLOOKUP(C153,'[23]BANCO DE DADOS'!$A$3:$F$10542,5,FALSE),""))</f>
        <v>60.81</v>
      </c>
      <c r="K153" s="7">
        <f t="shared" si="53"/>
        <v>76.319999999999993</v>
      </c>
      <c r="L153" s="100">
        <f t="shared" si="54"/>
        <v>0</v>
      </c>
      <c r="M153" s="127"/>
      <c r="N153" s="7">
        <f t="shared" si="55"/>
        <v>0</v>
      </c>
      <c r="O153" s="7">
        <f t="shared" si="56"/>
        <v>41563.1</v>
      </c>
      <c r="P153" s="7">
        <f t="shared" si="57"/>
        <v>0</v>
      </c>
      <c r="Q153" s="20" t="e">
        <f t="shared" ref="Q153:Q165" si="58">P153/$P$151</f>
        <v>#DIV/0!</v>
      </c>
      <c r="V153" s="101"/>
    </row>
    <row r="154" spans="1:29" ht="49.5" x14ac:dyDescent="0.25">
      <c r="A154" s="49" t="s">
        <v>207</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VLOOKUP(A154,'[23]MEMÓRIA LOTE 2 SERTÃO PAJEÚ'!$1:$1048576,6,FALSE)</f>
        <v>1041.82</v>
      </c>
      <c r="H154" s="99">
        <v>1</v>
      </c>
      <c r="I154" s="100">
        <f t="shared" si="52"/>
        <v>0.25509999999999999</v>
      </c>
      <c r="J154" s="6">
        <f>IFERROR(VLOOKUP(C154,'[23]SINAPI DEZEMBRO'!$A:$E,4,FALSE),IFERROR(VLOOKUP(C154,'[23]BANCO DE DADOS'!$A$3:$F$10542,5,FALSE),""))</f>
        <v>174.98</v>
      </c>
      <c r="K154" s="7">
        <f t="shared" si="53"/>
        <v>219.61</v>
      </c>
      <c r="L154" s="100">
        <f t="shared" si="54"/>
        <v>0</v>
      </c>
      <c r="M154" s="127"/>
      <c r="N154" s="7">
        <f t="shared" si="55"/>
        <v>0</v>
      </c>
      <c r="O154" s="7">
        <f t="shared" si="56"/>
        <v>228794.09</v>
      </c>
      <c r="P154" s="7">
        <f t="shared" si="57"/>
        <v>0</v>
      </c>
      <c r="Q154" s="20" t="e">
        <f t="shared" si="58"/>
        <v>#DIV/0!</v>
      </c>
      <c r="V154" s="101"/>
    </row>
    <row r="155" spans="1:29" ht="49.5" x14ac:dyDescent="0.25">
      <c r="A155" s="49" t="s">
        <v>208</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VLOOKUP(A155,'[23]MEMÓRIA LOTE 2 SERTÃO PAJEÚ'!$1:$1048576,6,FALSE)</f>
        <v>2398.5500000000002</v>
      </c>
      <c r="H155" s="99">
        <v>1</v>
      </c>
      <c r="I155" s="100">
        <f t="shared" si="52"/>
        <v>0.25509999999999999</v>
      </c>
      <c r="J155" s="6">
        <f>IFERROR(VLOOKUP(C155,'[23]SINAPI DEZEMBRO'!$A:$E,4,FALSE),IFERROR(VLOOKUP(C155,'[23]BANCO DE DADOS'!$A$3:$F$10542,5,FALSE),""))</f>
        <v>8.4700000000000006</v>
      </c>
      <c r="K155" s="7">
        <f t="shared" si="53"/>
        <v>10.63</v>
      </c>
      <c r="L155" s="100">
        <f t="shared" si="54"/>
        <v>0</v>
      </c>
      <c r="M155" s="127"/>
      <c r="N155" s="7">
        <f t="shared" si="55"/>
        <v>0</v>
      </c>
      <c r="O155" s="7">
        <f t="shared" si="56"/>
        <v>25496.58</v>
      </c>
      <c r="P155" s="7">
        <f t="shared" si="57"/>
        <v>0</v>
      </c>
      <c r="Q155" s="20" t="e">
        <f t="shared" si="58"/>
        <v>#DIV/0!</v>
      </c>
      <c r="V155" s="101"/>
    </row>
    <row r="156" spans="1:29" ht="49.5" x14ac:dyDescent="0.25">
      <c r="A156" s="49" t="s">
        <v>209</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VLOOKUP(A156,'[23]MEMÓRIA LOTE 2 SERTÃO PAJEÚ'!$1:$1048576,6,FALSE)</f>
        <v>334553.40999999997</v>
      </c>
      <c r="H156" s="99">
        <v>1</v>
      </c>
      <c r="I156" s="100">
        <f t="shared" si="52"/>
        <v>0.25509999999999999</v>
      </c>
      <c r="J156" s="6">
        <f>IFERROR(VLOOKUP(C156,'[23]SINAPI DEZEMBRO'!$A:$E,4,FALSE),IFERROR(VLOOKUP(C156,'[23]BANCO DE DADOS'!$A$3:$F$10542,5,FALSE),""))</f>
        <v>0.87</v>
      </c>
      <c r="K156" s="7">
        <f t="shared" si="53"/>
        <v>1.0900000000000001</v>
      </c>
      <c r="L156" s="100">
        <f t="shared" si="54"/>
        <v>0</v>
      </c>
      <c r="M156" s="127"/>
      <c r="N156" s="7">
        <f t="shared" si="55"/>
        <v>0</v>
      </c>
      <c r="O156" s="7">
        <f t="shared" si="56"/>
        <v>364663.21</v>
      </c>
      <c r="P156" s="7">
        <f t="shared" si="57"/>
        <v>0</v>
      </c>
      <c r="Q156" s="20" t="e">
        <f t="shared" si="58"/>
        <v>#DIV/0!</v>
      </c>
      <c r="V156" s="101"/>
    </row>
    <row r="157" spans="1:29" ht="33" x14ac:dyDescent="0.25">
      <c r="A157" s="49" t="s">
        <v>210</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VLOOKUP(A157,'[23]MEMÓRIA LOTE 2 SERTÃO PAJEÚ'!$1:$1048576,6,FALSE)</f>
        <v>37172.6</v>
      </c>
      <c r="H157" s="99">
        <v>1</v>
      </c>
      <c r="I157" s="100">
        <f t="shared" si="52"/>
        <v>0.25509999999999999</v>
      </c>
      <c r="J157" s="6">
        <f>IFERROR(VLOOKUP(C157,'[23]SINAPI DEZEMBRO'!$A:$E,4,FALSE),IFERROR(VLOOKUP(C157,'[23]BANCO DE DADOS'!$A$3:$F$10542,5,FALSE),""))</f>
        <v>2.16</v>
      </c>
      <c r="K157" s="7">
        <f t="shared" si="53"/>
        <v>2.71</v>
      </c>
      <c r="L157" s="100">
        <f t="shared" si="54"/>
        <v>0</v>
      </c>
      <c r="M157" s="127"/>
      <c r="N157" s="7">
        <f t="shared" si="55"/>
        <v>0</v>
      </c>
      <c r="O157" s="7">
        <f t="shared" si="56"/>
        <v>100737.74</v>
      </c>
      <c r="P157" s="7">
        <f t="shared" si="57"/>
        <v>0</v>
      </c>
      <c r="Q157" s="20" t="e">
        <f t="shared" si="58"/>
        <v>#DIV/0!</v>
      </c>
      <c r="V157" s="101"/>
    </row>
    <row r="158" spans="1:29" ht="33" x14ac:dyDescent="0.25">
      <c r="A158" s="49" t="s">
        <v>211</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VLOOKUP(A158,'[23]MEMÓRIA LOTE 2 SERTÃO PAJEÚ'!$1:$1048576,6,FALSE)</f>
        <v>6314.09</v>
      </c>
      <c r="H158" s="99">
        <v>1</v>
      </c>
      <c r="I158" s="100">
        <f t="shared" si="52"/>
        <v>0.25509999999999999</v>
      </c>
      <c r="J158" s="6">
        <f>IFERROR(VLOOKUP(C158,'[23]SINAPI DEZEMBRO'!$A:$E,4,FALSE),IFERROR(VLOOKUP(C158,'[23]BANCO DE DADOS'!$A$3:$F$10542,5,FALSE),""))</f>
        <v>89.18</v>
      </c>
      <c r="K158" s="7">
        <f t="shared" si="53"/>
        <v>111.92</v>
      </c>
      <c r="L158" s="100">
        <f t="shared" si="54"/>
        <v>0</v>
      </c>
      <c r="M158" s="127"/>
      <c r="N158" s="7">
        <f t="shared" si="55"/>
        <v>0</v>
      </c>
      <c r="O158" s="7">
        <f t="shared" si="56"/>
        <v>706672.95</v>
      </c>
      <c r="P158" s="7">
        <f t="shared" si="57"/>
        <v>0</v>
      </c>
      <c r="Q158" s="20" t="e">
        <f t="shared" si="58"/>
        <v>#DIV/0!</v>
      </c>
      <c r="V158" s="101"/>
    </row>
    <row r="159" spans="1:29" ht="33" x14ac:dyDescent="0.25">
      <c r="A159" s="49" t="s">
        <v>212</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VLOOKUP(A159,'[23]MEMÓRIA LOTE 2 SERTÃO PAJEÚ'!$1:$1048576,6,FALSE)</f>
        <v>1894.23</v>
      </c>
      <c r="H159" s="99">
        <v>1</v>
      </c>
      <c r="I159" s="100">
        <f t="shared" si="52"/>
        <v>0.25509999999999999</v>
      </c>
      <c r="J159" s="6">
        <f>IFERROR(VLOOKUP(C159,'[23]SINAPI DEZEMBRO'!$A:$E,4,FALSE),IFERROR(VLOOKUP(C159,'[23]BANCO DE DADOS'!$A$3:$F$10542,5,FALSE),""))</f>
        <v>45.01</v>
      </c>
      <c r="K159" s="7">
        <f t="shared" si="53"/>
        <v>56.49</v>
      </c>
      <c r="L159" s="100">
        <f t="shared" si="54"/>
        <v>0</v>
      </c>
      <c r="M159" s="127"/>
      <c r="N159" s="7">
        <f t="shared" si="55"/>
        <v>0</v>
      </c>
      <c r="O159" s="7">
        <f t="shared" si="56"/>
        <v>107005.05</v>
      </c>
      <c r="P159" s="7">
        <f t="shared" si="57"/>
        <v>0</v>
      </c>
      <c r="Q159" s="20" t="e">
        <f t="shared" si="58"/>
        <v>#DIV/0!</v>
      </c>
      <c r="V159" s="101"/>
    </row>
    <row r="160" spans="1:29" ht="33" x14ac:dyDescent="0.25">
      <c r="A160" s="49" t="s">
        <v>213</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VLOOKUP(A160,'[23]MEMÓRIA LOTE 2 SERTÃO PAJEÚ'!$1:$1048576,6,FALSE)</f>
        <v>210.47</v>
      </c>
      <c r="H160" s="99">
        <v>1</v>
      </c>
      <c r="I160" s="100">
        <f t="shared" si="52"/>
        <v>0.25509999999999999</v>
      </c>
      <c r="J160" s="6">
        <f>IFERROR(VLOOKUP(C160,'[23]SINAPI DEZEMBRO'!$A:$E,4,FALSE),IFERROR(VLOOKUP(C160,'[23]BANCO DE DADOS'!$A$3:$F$10542,5,FALSE),""))</f>
        <v>52.41</v>
      </c>
      <c r="K160" s="7">
        <f t="shared" si="53"/>
        <v>65.77</v>
      </c>
      <c r="L160" s="100">
        <f t="shared" si="54"/>
        <v>0</v>
      </c>
      <c r="M160" s="127"/>
      <c r="N160" s="7">
        <f t="shared" si="55"/>
        <v>0</v>
      </c>
      <c r="O160" s="7">
        <f t="shared" si="56"/>
        <v>13842.61</v>
      </c>
      <c r="P160" s="7">
        <f t="shared" si="57"/>
        <v>0</v>
      </c>
      <c r="Q160" s="20" t="e">
        <f t="shared" si="58"/>
        <v>#DIV/0!</v>
      </c>
      <c r="V160" s="101"/>
    </row>
    <row r="161" spans="1:22" ht="49.5" x14ac:dyDescent="0.25">
      <c r="A161" s="49" t="s">
        <v>214</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VLOOKUP(A161,'[23]MEMÓRIA LOTE 2 SERTÃO PAJEÚ'!$1:$1048576,6,FALSE)</f>
        <v>2525.64</v>
      </c>
      <c r="H161" s="99">
        <v>1</v>
      </c>
      <c r="I161" s="100">
        <f t="shared" si="52"/>
        <v>0.25509999999999999</v>
      </c>
      <c r="J161" s="6">
        <f>IFERROR(VLOOKUP(C161,'[23]SINAPI DEZEMBRO'!$A:$E,4,FALSE),IFERROR(VLOOKUP(C161,'[23]BANCO DE DADOS'!$A$3:$F$10542,5,FALSE),""))</f>
        <v>51.62</v>
      </c>
      <c r="K161" s="7">
        <f t="shared" si="53"/>
        <v>64.78</v>
      </c>
      <c r="L161" s="100">
        <f t="shared" si="54"/>
        <v>0</v>
      </c>
      <c r="M161" s="127"/>
      <c r="N161" s="7">
        <f t="shared" si="55"/>
        <v>0</v>
      </c>
      <c r="O161" s="7">
        <f t="shared" si="56"/>
        <v>163610.95000000001</v>
      </c>
      <c r="P161" s="7">
        <f t="shared" si="57"/>
        <v>0</v>
      </c>
      <c r="Q161" s="20" t="e">
        <f t="shared" si="58"/>
        <v>#DIV/0!</v>
      </c>
      <c r="V161" s="101"/>
    </row>
    <row r="162" spans="1:22" ht="49.5" x14ac:dyDescent="0.25">
      <c r="A162" s="49" t="s">
        <v>215</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VLOOKUP(A162,'[23]MEMÓRIA LOTE 2 SERTÃO PAJEÚ'!$1:$1048576,6,FALSE)</f>
        <v>210.47</v>
      </c>
      <c r="H162" s="99">
        <v>1</v>
      </c>
      <c r="I162" s="100">
        <f t="shared" si="52"/>
        <v>0.25509999999999999</v>
      </c>
      <c r="J162" s="6">
        <f>IFERROR(VLOOKUP(C162,'[23]SINAPI DEZEMBRO'!$A:$E,4,FALSE),IFERROR(VLOOKUP(C162,'[23]BANCO DE DADOS'!$A$3:$F$10542,5,FALSE),""))</f>
        <v>54.42</v>
      </c>
      <c r="K162" s="7">
        <f t="shared" si="53"/>
        <v>68.3</v>
      </c>
      <c r="L162" s="100">
        <f t="shared" si="54"/>
        <v>0</v>
      </c>
      <c r="M162" s="127"/>
      <c r="N162" s="7">
        <f t="shared" si="55"/>
        <v>0</v>
      </c>
      <c r="O162" s="7">
        <f t="shared" si="56"/>
        <v>14375.1</v>
      </c>
      <c r="P162" s="7">
        <f t="shared" si="57"/>
        <v>0</v>
      </c>
      <c r="Q162" s="20" t="e">
        <f t="shared" si="58"/>
        <v>#DIV/0!</v>
      </c>
      <c r="V162" s="101"/>
    </row>
    <row r="163" spans="1:22" x14ac:dyDescent="0.25">
      <c r="A163" s="49" t="s">
        <v>216</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VLOOKUP(A163,'[23]MEMÓRIA LOTE 2 SERTÃO PAJEÚ'!$1:$1048576,6,FALSE)</f>
        <v>2104.6999999999998</v>
      </c>
      <c r="H163" s="99">
        <v>1</v>
      </c>
      <c r="I163" s="100">
        <f t="shared" si="52"/>
        <v>0.25509999999999999</v>
      </c>
      <c r="J163" s="6">
        <f>IFERROR(VLOOKUP(C163,'[23]SINAPI DEZEMBRO'!$A:$E,4,FALSE),IFERROR(VLOOKUP(C163,'[23]BANCO DE DADOS'!$A$3:$F$10542,5,FALSE),""))</f>
        <v>1.72</v>
      </c>
      <c r="K163" s="7">
        <f t="shared" si="53"/>
        <v>2.15</v>
      </c>
      <c r="L163" s="100">
        <f t="shared" si="54"/>
        <v>0</v>
      </c>
      <c r="M163" s="127"/>
      <c r="N163" s="7">
        <f t="shared" si="55"/>
        <v>0</v>
      </c>
      <c r="O163" s="7">
        <f t="shared" si="56"/>
        <v>4525.1000000000004</v>
      </c>
      <c r="P163" s="7">
        <f t="shared" si="57"/>
        <v>0</v>
      </c>
      <c r="Q163" s="20" t="e">
        <f t="shared" si="58"/>
        <v>#DIV/0!</v>
      </c>
      <c r="V163" s="101"/>
    </row>
    <row r="164" spans="1:22" x14ac:dyDescent="0.25">
      <c r="A164" s="49" t="s">
        <v>217</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VLOOKUP(A164,'[23]MEMÓRIA LOTE 2 SERTÃO PAJEÚ'!$1:$1048576,6,FALSE)</f>
        <v>4209.3999999999996</v>
      </c>
      <c r="H164" s="99">
        <v>1</v>
      </c>
      <c r="I164" s="100">
        <f t="shared" si="52"/>
        <v>0.25509999999999999</v>
      </c>
      <c r="J164" s="6">
        <f>IFERROR(VLOOKUP(C164,'[23]SINAPI DEZEMBRO'!$A:$E,4,FALSE),IFERROR(VLOOKUP(C164,'[23]BANCO DE DADOS'!$A$3:$F$10542,5,FALSE),""))</f>
        <v>0.73</v>
      </c>
      <c r="K164" s="7">
        <f t="shared" si="53"/>
        <v>0.91</v>
      </c>
      <c r="L164" s="100">
        <f t="shared" si="54"/>
        <v>0</v>
      </c>
      <c r="M164" s="127"/>
      <c r="N164" s="7">
        <f t="shared" si="55"/>
        <v>0</v>
      </c>
      <c r="O164" s="7">
        <f t="shared" si="56"/>
        <v>3830.55</v>
      </c>
      <c r="P164" s="7">
        <f t="shared" si="57"/>
        <v>0</v>
      </c>
      <c r="Q164" s="20" t="e">
        <f t="shared" si="58"/>
        <v>#DIV/0!</v>
      </c>
      <c r="V164" s="101"/>
    </row>
    <row r="165" spans="1:22" x14ac:dyDescent="0.25">
      <c r="A165" s="49" t="s">
        <v>218</v>
      </c>
      <c r="B165" s="95" t="str">
        <f>IFERROR(VLOOKUP(C165,'[23]SINAPI DEZEMBRO'!$A:$F,6,FALSE),IFERROR(VLOOKUP(C165,'[23]BANCO DE DADOS'!$A$3:$F$10542,2,FALSE),""))</f>
        <v>COMPOSIÇÃO</v>
      </c>
      <c r="C165" s="96" t="s">
        <v>87</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VLOOKUP(A165,'[23]MEMÓRIA LOTE 2 SERTÃO PAJEÚ'!$1:$1048576,6,FALSE)</f>
        <v>544.59</v>
      </c>
      <c r="H165" s="99">
        <v>5</v>
      </c>
      <c r="I165" s="100">
        <f t="shared" si="52"/>
        <v>0.184</v>
      </c>
      <c r="J165" s="6">
        <f>IFERROR(VLOOKUP(C165,'[23]SINAPI DEZEMBRO'!$A:$E,4,FALSE),IFERROR(VLOOKUP(C165,'[23]BANCO DE DADOS'!$A$3:$F$10542,5,FALSE),""))</f>
        <v>38.76</v>
      </c>
      <c r="K165" s="7">
        <f t="shared" si="53"/>
        <v>45.89</v>
      </c>
      <c r="L165" s="100">
        <f t="shared" si="54"/>
        <v>0</v>
      </c>
      <c r="M165" s="127"/>
      <c r="N165" s="7">
        <f t="shared" si="55"/>
        <v>0</v>
      </c>
      <c r="O165" s="7">
        <f t="shared" si="56"/>
        <v>24991.23</v>
      </c>
      <c r="P165" s="7">
        <f t="shared" si="57"/>
        <v>0</v>
      </c>
      <c r="Q165" s="20" t="e">
        <f t="shared" si="58"/>
        <v>#DIV/0!</v>
      </c>
      <c r="V165" s="101"/>
    </row>
    <row r="166" spans="1:22" x14ac:dyDescent="0.25">
      <c r="A166" s="89" t="s">
        <v>219</v>
      </c>
      <c r="B166" s="89"/>
      <c r="C166" s="90"/>
      <c r="D166" s="91"/>
      <c r="E166" s="3" t="s">
        <v>110</v>
      </c>
      <c r="F166" s="91"/>
      <c r="G166" s="92"/>
      <c r="H166" s="91"/>
      <c r="I166" s="91"/>
      <c r="J166" s="93"/>
      <c r="K166" s="91"/>
      <c r="L166" s="91"/>
      <c r="M166" s="128"/>
      <c r="N166" s="91"/>
      <c r="O166" s="94">
        <f>SUM(O167:O174)</f>
        <v>393034.33</v>
      </c>
      <c r="P166" s="94">
        <f>SUM(P167:P174)</f>
        <v>0</v>
      </c>
      <c r="V166" s="101"/>
    </row>
    <row r="167" spans="1:22" x14ac:dyDescent="0.25">
      <c r="A167" s="49" t="s">
        <v>220</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VLOOKUP(A167,'[23]MEMÓRIA LOTE 2 SERTÃO PAJEÚ'!$1:$1048576,6,FALSE)</f>
        <v>703.69</v>
      </c>
      <c r="H167" s="99">
        <v>1</v>
      </c>
      <c r="I167" s="100">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0">
        <f t="shared" ref="L167:L174" si="61">IF($H167="","",IF($H167=1,$P$10,IF($H167=2,$P$11,IF($H167=3,$P$12,IF($H167=4,$P$13,IF($H167=5,$P$14,IF($H167=6,$P$15)))))))</f>
        <v>0</v>
      </c>
      <c r="M167" s="127"/>
      <c r="N167" s="7">
        <f t="shared" ref="N167:N174" si="62">IF($G167="","",TRUNC((M167*L167)+M167,2))</f>
        <v>0</v>
      </c>
      <c r="O167" s="7">
        <f t="shared" ref="O167:O174" si="63">IF($G167="","",TRUNC(K167*G167,2))</f>
        <v>111534.86</v>
      </c>
      <c r="P167" s="7">
        <f t="shared" ref="P167:P174" si="64">IF($G167="","",TRUNC(N167*G167,2))</f>
        <v>0</v>
      </c>
      <c r="Q167" s="20" t="e">
        <f>P167/$P$166</f>
        <v>#DIV/0!</v>
      </c>
      <c r="V167" s="101"/>
    </row>
    <row r="168" spans="1:22" x14ac:dyDescent="0.25">
      <c r="A168" s="49" t="s">
        <v>221</v>
      </c>
      <c r="B168" s="95" t="str">
        <f>IFERROR(VLOOKUP(C168,'[23]SINAPI DEZEMBRO'!$A:$F,6,FALSE),IFERROR(VLOOKUP(C168,'[23]BANCO DE DADOS'!$A$3:$F$10542,2,FALSE),""))</f>
        <v>COMPESA 2024.2</v>
      </c>
      <c r="C168" s="96" t="s">
        <v>113</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VLOOKUP(A168,'[23]MEMÓRIA LOTE 2 SERTÃO PAJEÚ'!$1:$1048576,6,FALSE)</f>
        <v>1767.94</v>
      </c>
      <c r="H168" s="99">
        <v>1</v>
      </c>
      <c r="I168" s="100">
        <f t="shared" si="59"/>
        <v>0.25509999999999999</v>
      </c>
      <c r="J168" s="6">
        <f>IFERROR(VLOOKUP(C168,'[23]SINAPI DEZEMBRO'!$A:$E,4,FALSE),IFERROR(VLOOKUP(C168,'[23]BANCO DE DADOS'!$A$3:$F$10542,5,FALSE),""))</f>
        <v>0.56999999999999995</v>
      </c>
      <c r="K168" s="7">
        <f t="shared" si="60"/>
        <v>0.71</v>
      </c>
      <c r="L168" s="100">
        <f t="shared" si="61"/>
        <v>0</v>
      </c>
      <c r="M168" s="127"/>
      <c r="N168" s="7">
        <f t="shared" si="62"/>
        <v>0</v>
      </c>
      <c r="O168" s="7">
        <f t="shared" si="63"/>
        <v>1255.23</v>
      </c>
      <c r="P168" s="7">
        <f t="shared" si="64"/>
        <v>0</v>
      </c>
      <c r="Q168" s="20" t="e">
        <f t="shared" ref="Q168:Q174" si="65">P168/$P$166</f>
        <v>#DIV/0!</v>
      </c>
      <c r="V168" s="101"/>
    </row>
    <row r="169" spans="1:22" ht="49.5" x14ac:dyDescent="0.25">
      <c r="A169" s="49" t="s">
        <v>222</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VLOOKUP(A169,'[23]MEMÓRIA LOTE 2 SERTÃO PAJEÚ'!$1:$1048576,6,FALSE)</f>
        <v>9.4700000000000006</v>
      </c>
      <c r="H169" s="99">
        <v>1</v>
      </c>
      <c r="I169" s="100">
        <f t="shared" si="59"/>
        <v>0.25509999999999999</v>
      </c>
      <c r="J169" s="6">
        <f>IFERROR(VLOOKUP(C169,'[23]SINAPI DEZEMBRO'!$A:$E,4,FALSE),IFERROR(VLOOKUP(C169,'[23]BANCO DE DADOS'!$A$3:$F$10542,5,FALSE),""))</f>
        <v>438.22</v>
      </c>
      <c r="K169" s="7">
        <f t="shared" si="60"/>
        <v>550</v>
      </c>
      <c r="L169" s="100">
        <f t="shared" si="61"/>
        <v>0</v>
      </c>
      <c r="M169" s="127"/>
      <c r="N169" s="7">
        <f t="shared" si="62"/>
        <v>0</v>
      </c>
      <c r="O169" s="7">
        <f t="shared" si="63"/>
        <v>5208.5</v>
      </c>
      <c r="P169" s="7">
        <f t="shared" si="64"/>
        <v>0</v>
      </c>
      <c r="Q169" s="20" t="e">
        <f t="shared" si="65"/>
        <v>#DIV/0!</v>
      </c>
      <c r="V169" s="101"/>
    </row>
    <row r="170" spans="1:22" ht="66" x14ac:dyDescent="0.25">
      <c r="A170" s="49" t="s">
        <v>223</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VLOOKUP(A170,'[23]MEMÓRIA LOTE 2 SERTÃO PAJEÚ'!$1:$1048576,6,FALSE)</f>
        <v>66.290000000000006</v>
      </c>
      <c r="H170" s="99">
        <v>1</v>
      </c>
      <c r="I170" s="100">
        <f t="shared" si="59"/>
        <v>0.25509999999999999</v>
      </c>
      <c r="J170" s="6">
        <f>IFERROR(VLOOKUP(C170,'[23]SINAPI DEZEMBRO'!$A:$E,4,FALSE),IFERROR(VLOOKUP(C170,'[23]BANCO DE DADOS'!$A$3:$F$10542,5,FALSE),""))</f>
        <v>14.61</v>
      </c>
      <c r="K170" s="7">
        <f t="shared" si="60"/>
        <v>18.329999999999998</v>
      </c>
      <c r="L170" s="100">
        <f t="shared" si="61"/>
        <v>0</v>
      </c>
      <c r="M170" s="127"/>
      <c r="N170" s="7">
        <f t="shared" si="62"/>
        <v>0</v>
      </c>
      <c r="O170" s="7">
        <f t="shared" si="63"/>
        <v>1215.0899999999999</v>
      </c>
      <c r="P170" s="7">
        <f t="shared" si="64"/>
        <v>0</v>
      </c>
      <c r="Q170" s="20" t="e">
        <f t="shared" si="65"/>
        <v>#DIV/0!</v>
      </c>
      <c r="V170" s="101"/>
    </row>
    <row r="171" spans="1:22" ht="49.5" x14ac:dyDescent="0.25">
      <c r="A171" s="49" t="s">
        <v>224</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VLOOKUP(A171,'[23]MEMÓRIA LOTE 2 SERTÃO PAJEÚ'!$1:$1048576,6,FALSE)</f>
        <v>82.86</v>
      </c>
      <c r="H171" s="99">
        <v>1</v>
      </c>
      <c r="I171" s="100">
        <f t="shared" si="59"/>
        <v>0.25509999999999999</v>
      </c>
      <c r="J171" s="6">
        <f>IFERROR(VLOOKUP(C171,'[23]SINAPI DEZEMBRO'!$A:$E,4,FALSE),IFERROR(VLOOKUP(C171,'[23]BANCO DE DADOS'!$A$3:$F$10542,5,FALSE),""))</f>
        <v>8.4700000000000006</v>
      </c>
      <c r="K171" s="7">
        <f t="shared" si="60"/>
        <v>10.63</v>
      </c>
      <c r="L171" s="100">
        <f t="shared" si="61"/>
        <v>0</v>
      </c>
      <c r="M171" s="127"/>
      <c r="N171" s="7">
        <f t="shared" si="62"/>
        <v>0</v>
      </c>
      <c r="O171" s="7">
        <f t="shared" si="63"/>
        <v>880.8</v>
      </c>
      <c r="P171" s="7">
        <f t="shared" si="64"/>
        <v>0</v>
      </c>
      <c r="Q171" s="20" t="e">
        <f t="shared" si="65"/>
        <v>#DIV/0!</v>
      </c>
      <c r="V171" s="101"/>
    </row>
    <row r="172" spans="1:22" ht="33" x14ac:dyDescent="0.25">
      <c r="A172" s="49" t="s">
        <v>225</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VLOOKUP(A172,'[23]MEMÓRIA LOTE 2 SERTÃO PAJEÚ'!$1:$1048576,6,FALSE)</f>
        <v>1242.9000000000001</v>
      </c>
      <c r="H172" s="99">
        <v>1</v>
      </c>
      <c r="I172" s="100">
        <f t="shared" si="59"/>
        <v>0.25509999999999999</v>
      </c>
      <c r="J172" s="6">
        <f>IFERROR(VLOOKUP(C172,'[23]SINAPI DEZEMBRO'!$A:$E,4,FALSE),IFERROR(VLOOKUP(C172,'[23]BANCO DE DADOS'!$A$3:$F$10542,5,FALSE),""))</f>
        <v>2.16</v>
      </c>
      <c r="K172" s="7">
        <f t="shared" si="60"/>
        <v>2.71</v>
      </c>
      <c r="L172" s="100">
        <f t="shared" si="61"/>
        <v>0</v>
      </c>
      <c r="M172" s="127"/>
      <c r="N172" s="7">
        <f t="shared" si="62"/>
        <v>0</v>
      </c>
      <c r="O172" s="7">
        <f t="shared" si="63"/>
        <v>3368.25</v>
      </c>
      <c r="P172" s="7">
        <f t="shared" si="64"/>
        <v>0</v>
      </c>
      <c r="Q172" s="20" t="e">
        <f t="shared" si="65"/>
        <v>#DIV/0!</v>
      </c>
      <c r="V172" s="101"/>
    </row>
    <row r="173" spans="1:22" ht="33" x14ac:dyDescent="0.25">
      <c r="A173" s="49" t="s">
        <v>226</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VLOOKUP(A173,'[23]MEMÓRIA LOTE 2 SERTÃO PAJEÚ'!$1:$1048576,6,FALSE)</f>
        <v>1767.94</v>
      </c>
      <c r="H173" s="99">
        <v>1</v>
      </c>
      <c r="I173" s="100">
        <f t="shared" si="59"/>
        <v>0.25509999999999999</v>
      </c>
      <c r="J173" s="6">
        <f>IFERROR(VLOOKUP(C173,'[23]SINAPI DEZEMBRO'!$A:$E,4,FALSE),IFERROR(VLOOKUP(C173,'[23]BANCO DE DADOS'!$A$3:$F$10542,5,FALSE),""))</f>
        <v>101.9</v>
      </c>
      <c r="K173" s="7">
        <f t="shared" si="60"/>
        <v>127.89</v>
      </c>
      <c r="L173" s="100">
        <f t="shared" si="61"/>
        <v>0</v>
      </c>
      <c r="M173" s="127"/>
      <c r="N173" s="7">
        <f t="shared" si="62"/>
        <v>0</v>
      </c>
      <c r="O173" s="7">
        <f t="shared" si="63"/>
        <v>226101.84</v>
      </c>
      <c r="P173" s="7">
        <f t="shared" si="64"/>
        <v>0</v>
      </c>
      <c r="Q173" s="20" t="e">
        <f t="shared" si="65"/>
        <v>#DIV/0!</v>
      </c>
      <c r="V173" s="101"/>
    </row>
    <row r="174" spans="1:22" ht="49.5" x14ac:dyDescent="0.25">
      <c r="A174" s="49" t="s">
        <v>227</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VLOOKUP(A174,'[23]MEMÓRIA LOTE 2 SERTÃO PAJEÚ'!$1:$1048576,6,FALSE)</f>
        <v>272.76</v>
      </c>
      <c r="H174" s="99">
        <v>1</v>
      </c>
      <c r="I174" s="100">
        <f t="shared" si="59"/>
        <v>0.25509999999999999</v>
      </c>
      <c r="J174" s="6">
        <f>IFERROR(VLOOKUP(C174,'[23]SINAPI DEZEMBRO'!$A:$E,4,FALSE),IFERROR(VLOOKUP(C174,'[23]BANCO DE DADOS'!$A$3:$F$10542,5,FALSE),""))</f>
        <v>126.98</v>
      </c>
      <c r="K174" s="7">
        <f t="shared" si="60"/>
        <v>159.37</v>
      </c>
      <c r="L174" s="100">
        <f t="shared" si="61"/>
        <v>0</v>
      </c>
      <c r="M174" s="127"/>
      <c r="N174" s="7">
        <f t="shared" si="62"/>
        <v>0</v>
      </c>
      <c r="O174" s="7">
        <f t="shared" si="63"/>
        <v>43469.760000000002</v>
      </c>
      <c r="P174" s="7">
        <f t="shared" si="64"/>
        <v>0</v>
      </c>
      <c r="Q174" s="20" t="e">
        <f t="shared" si="65"/>
        <v>#DIV/0!</v>
      </c>
      <c r="V174" s="101"/>
    </row>
    <row r="175" spans="1:22" x14ac:dyDescent="0.25">
      <c r="A175" s="89" t="s">
        <v>228</v>
      </c>
      <c r="B175" s="89"/>
      <c r="C175" s="90"/>
      <c r="D175" s="91"/>
      <c r="E175" s="3" t="s">
        <v>121</v>
      </c>
      <c r="F175" s="91"/>
      <c r="G175" s="92"/>
      <c r="H175" s="91"/>
      <c r="I175" s="91"/>
      <c r="J175" s="93"/>
      <c r="K175" s="91"/>
      <c r="L175" s="91"/>
      <c r="M175" s="128"/>
      <c r="N175" s="91"/>
      <c r="O175" s="94">
        <f>SUM(O176:O191)</f>
        <v>202468.5</v>
      </c>
      <c r="P175" s="94">
        <f>SUM(P176:P191)</f>
        <v>0</v>
      </c>
      <c r="V175" s="101"/>
    </row>
    <row r="176" spans="1:22" ht="33" x14ac:dyDescent="0.25">
      <c r="A176" s="49" t="s">
        <v>229</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VLOOKUP(A176,'[23]MEMÓRIA LOTE 2 SERTÃO PAJEÚ'!$1:$1048576,6,FALSE)</f>
        <v>52.61</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27"/>
      <c r="N176" s="7">
        <f t="shared" ref="N176:N191" si="69">IF($G176="","",TRUNC((M176*L176)+M176,2))</f>
        <v>0</v>
      </c>
      <c r="O176" s="7">
        <f t="shared" ref="O176:O191" si="70">IF($G176="","",TRUNC(K176*G176,2))</f>
        <v>6395.79</v>
      </c>
      <c r="P176" s="7">
        <f t="shared" ref="P176:P191" si="71">IF($G176="","",TRUNC(N176*G176,2))</f>
        <v>0</v>
      </c>
      <c r="Q176" s="20" t="e">
        <f>P176/$P$175</f>
        <v>#DIV/0!</v>
      </c>
      <c r="V176" s="101"/>
    </row>
    <row r="177" spans="1:22" ht="49.5" x14ac:dyDescent="0.25">
      <c r="A177" s="49" t="s">
        <v>230</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VLOOKUP(A177,'[23]MEMÓRIA LOTE 2 SERTÃO PAJEÚ'!$1:$1048576,6,FALSE)</f>
        <v>52.61</v>
      </c>
      <c r="H177" s="99">
        <v>1</v>
      </c>
      <c r="I177" s="100">
        <f t="shared" si="66"/>
        <v>0.25509999999999999</v>
      </c>
      <c r="J177" s="6">
        <f>IFERROR(VLOOKUP(C177,'[23]SINAPI DEZEMBRO'!$A:$E,4,FALSE),IFERROR(VLOOKUP(C177,'[23]BANCO DE DADOS'!$A$3:$F$10542,5,FALSE),""))</f>
        <v>32.57</v>
      </c>
      <c r="K177" s="7">
        <f t="shared" si="67"/>
        <v>40.869999999999997</v>
      </c>
      <c r="L177" s="100">
        <f t="shared" si="68"/>
        <v>0</v>
      </c>
      <c r="M177" s="127"/>
      <c r="N177" s="7">
        <f t="shared" si="69"/>
        <v>0</v>
      </c>
      <c r="O177" s="7">
        <f t="shared" si="70"/>
        <v>2150.17</v>
      </c>
      <c r="P177" s="7">
        <f t="shared" si="71"/>
        <v>0</v>
      </c>
      <c r="Q177" s="20" t="e">
        <f t="shared" ref="Q177:Q191" si="72">P177/$P$175</f>
        <v>#DIV/0!</v>
      </c>
      <c r="V177" s="101"/>
    </row>
    <row r="178" spans="1:22" ht="33" x14ac:dyDescent="0.25">
      <c r="A178" s="49" t="s">
        <v>231</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VLOOKUP(A178,'[23]MEMÓRIA LOTE 2 SERTÃO PAJEÚ'!$1:$1048576,6,FALSE)</f>
        <v>52.61</v>
      </c>
      <c r="H178" s="99">
        <v>5</v>
      </c>
      <c r="I178" s="100">
        <f t="shared" si="66"/>
        <v>0.184</v>
      </c>
      <c r="J178" s="6">
        <f>IFERROR(VLOOKUP(C178,'[23]SINAPI DEZEMBRO'!$A:$E,4,FALSE),IFERROR(VLOOKUP(C178,'[23]BANCO DE DADOS'!$A$3:$F$10542,5,FALSE),""))</f>
        <v>163.11000000000001</v>
      </c>
      <c r="K178" s="7">
        <f t="shared" si="67"/>
        <v>193.12</v>
      </c>
      <c r="L178" s="100">
        <f t="shared" si="68"/>
        <v>0</v>
      </c>
      <c r="M178" s="127"/>
      <c r="N178" s="7">
        <f t="shared" si="69"/>
        <v>0</v>
      </c>
      <c r="O178" s="7">
        <f t="shared" si="70"/>
        <v>10160.040000000001</v>
      </c>
      <c r="P178" s="7">
        <f t="shared" si="71"/>
        <v>0</v>
      </c>
      <c r="Q178" s="20" t="e">
        <f t="shared" si="72"/>
        <v>#DIV/0!</v>
      </c>
      <c r="V178" s="101"/>
    </row>
    <row r="179" spans="1:22" ht="49.5" x14ac:dyDescent="0.25">
      <c r="A179" s="49" t="s">
        <v>232</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VLOOKUP(A179,'[23]MEMÓRIA LOTE 2 SERTÃO PAJEÚ'!$1:$1048576,6,FALSE)</f>
        <v>52.61</v>
      </c>
      <c r="H179" s="99">
        <v>1</v>
      </c>
      <c r="I179" s="100">
        <f t="shared" si="66"/>
        <v>0.25509999999999999</v>
      </c>
      <c r="J179" s="6">
        <f>IFERROR(VLOOKUP(C179,'[23]SINAPI DEZEMBRO'!$A:$E,4,FALSE),IFERROR(VLOOKUP(C179,'[23]BANCO DE DADOS'!$A$3:$F$10542,5,FALSE),""))</f>
        <v>51.98</v>
      </c>
      <c r="K179" s="7">
        <f t="shared" si="67"/>
        <v>65.239999999999995</v>
      </c>
      <c r="L179" s="100">
        <f t="shared" si="68"/>
        <v>0</v>
      </c>
      <c r="M179" s="127"/>
      <c r="N179" s="7">
        <f t="shared" si="69"/>
        <v>0</v>
      </c>
      <c r="O179" s="7">
        <f t="shared" si="70"/>
        <v>3432.27</v>
      </c>
      <c r="P179" s="7">
        <f t="shared" si="71"/>
        <v>0</v>
      </c>
      <c r="Q179" s="20" t="e">
        <f t="shared" si="72"/>
        <v>#DIV/0!</v>
      </c>
      <c r="V179" s="101"/>
    </row>
    <row r="180" spans="1:22" ht="33" x14ac:dyDescent="0.25">
      <c r="A180" s="49" t="s">
        <v>233</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VLOOKUP(A180,'[23]MEMÓRIA LOTE 2 SERTÃO PAJEÚ'!$1:$1048576,6,FALSE)</f>
        <v>52.61</v>
      </c>
      <c r="H180" s="99">
        <v>5</v>
      </c>
      <c r="I180" s="100">
        <f t="shared" si="66"/>
        <v>0.184</v>
      </c>
      <c r="J180" s="6">
        <f>IFERROR(VLOOKUP(C180,'[23]SINAPI DEZEMBRO'!$A:$E,4,FALSE),IFERROR(VLOOKUP(C180,'[23]BANCO DE DADOS'!$A$3:$F$10542,5,FALSE),""))</f>
        <v>513.44000000000005</v>
      </c>
      <c r="K180" s="7">
        <f t="shared" si="67"/>
        <v>607.91</v>
      </c>
      <c r="L180" s="100">
        <f t="shared" si="68"/>
        <v>0</v>
      </c>
      <c r="M180" s="127"/>
      <c r="N180" s="7">
        <f t="shared" si="69"/>
        <v>0</v>
      </c>
      <c r="O180" s="7">
        <f t="shared" si="70"/>
        <v>31982.14</v>
      </c>
      <c r="P180" s="7">
        <f t="shared" si="71"/>
        <v>0</v>
      </c>
      <c r="Q180" s="20" t="e">
        <f t="shared" si="72"/>
        <v>#DIV/0!</v>
      </c>
      <c r="V180" s="101"/>
    </row>
    <row r="181" spans="1:22" ht="49.5" x14ac:dyDescent="0.25">
      <c r="A181" s="49" t="s">
        <v>234</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VLOOKUP(A181,'[23]MEMÓRIA LOTE 2 SERTÃO PAJEÚ'!$1:$1048576,6,FALSE)</f>
        <v>52.61</v>
      </c>
      <c r="H181" s="99">
        <v>1</v>
      </c>
      <c r="I181" s="100">
        <f t="shared" si="66"/>
        <v>0.25509999999999999</v>
      </c>
      <c r="J181" s="6">
        <f>IFERROR(VLOOKUP(C181,'[23]SINAPI DEZEMBRO'!$A:$E,4,FALSE),IFERROR(VLOOKUP(C181,'[23]BANCO DE DADOS'!$A$3:$F$10542,5,FALSE),""))</f>
        <v>94.15</v>
      </c>
      <c r="K181" s="7">
        <f t="shared" si="67"/>
        <v>118.16</v>
      </c>
      <c r="L181" s="100">
        <f t="shared" si="68"/>
        <v>0</v>
      </c>
      <c r="M181" s="127"/>
      <c r="N181" s="7">
        <f t="shared" si="69"/>
        <v>0</v>
      </c>
      <c r="O181" s="7">
        <f t="shared" si="70"/>
        <v>6216.39</v>
      </c>
      <c r="P181" s="7">
        <f t="shared" si="71"/>
        <v>0</v>
      </c>
      <c r="Q181" s="20" t="e">
        <f t="shared" si="72"/>
        <v>#DIV/0!</v>
      </c>
      <c r="V181" s="101"/>
    </row>
    <row r="182" spans="1:22" ht="66" x14ac:dyDescent="0.25">
      <c r="A182" s="49" t="s">
        <v>235</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VLOOKUP(A182,'[23]MEMÓRIA LOTE 2 SERTÃO PAJEÚ'!$1:$1048576,6,FALSE)</f>
        <v>142.03</v>
      </c>
      <c r="H182" s="99">
        <v>1</v>
      </c>
      <c r="I182" s="100">
        <f t="shared" si="66"/>
        <v>0.25509999999999999</v>
      </c>
      <c r="J182" s="6">
        <f>IFERROR(VLOOKUP(C182,'[23]SINAPI DEZEMBRO'!$A:$E,4,FALSE),IFERROR(VLOOKUP(C182,'[23]BANCO DE DADOS'!$A$3:$F$10542,5,FALSE),""))</f>
        <v>8.92</v>
      </c>
      <c r="K182" s="7">
        <f t="shared" si="67"/>
        <v>11.19</v>
      </c>
      <c r="L182" s="100">
        <f t="shared" si="68"/>
        <v>0</v>
      </c>
      <c r="M182" s="127"/>
      <c r="N182" s="7">
        <f t="shared" si="69"/>
        <v>0</v>
      </c>
      <c r="O182" s="7">
        <f t="shared" si="70"/>
        <v>1589.31</v>
      </c>
      <c r="P182" s="7">
        <f t="shared" si="71"/>
        <v>0</v>
      </c>
      <c r="Q182" s="20" t="e">
        <f t="shared" si="72"/>
        <v>#DIV/0!</v>
      </c>
      <c r="V182" s="101"/>
    </row>
    <row r="183" spans="1:22" x14ac:dyDescent="0.25">
      <c r="A183" s="49" t="s">
        <v>236</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VLOOKUP(A183,'[23]MEMÓRIA LOTE 2 SERTÃO PAJEÚ'!$1:$1048576,6,FALSE)</f>
        <v>78.91</v>
      </c>
      <c r="H183" s="99">
        <v>1</v>
      </c>
      <c r="I183" s="100">
        <f t="shared" si="66"/>
        <v>0.25509999999999999</v>
      </c>
      <c r="J183" s="6">
        <f>IFERROR(VLOOKUP(C183,'[23]SINAPI DEZEMBRO'!$A:$E,4,FALSE),IFERROR(VLOOKUP(C183,'[23]BANCO DE DADOS'!$A$3:$F$10542,5,FALSE),""))</f>
        <v>126.29</v>
      </c>
      <c r="K183" s="7">
        <f t="shared" si="67"/>
        <v>158.5</v>
      </c>
      <c r="L183" s="100">
        <f t="shared" si="68"/>
        <v>0</v>
      </c>
      <c r="M183" s="127"/>
      <c r="N183" s="7">
        <f t="shared" si="69"/>
        <v>0</v>
      </c>
      <c r="O183" s="7">
        <f t="shared" si="70"/>
        <v>12507.23</v>
      </c>
      <c r="P183" s="7">
        <f t="shared" si="71"/>
        <v>0</v>
      </c>
      <c r="Q183" s="20" t="e">
        <f t="shared" si="72"/>
        <v>#DIV/0!</v>
      </c>
      <c r="V183" s="101"/>
    </row>
    <row r="184" spans="1:22" ht="49.5" x14ac:dyDescent="0.25">
      <c r="A184" s="49" t="s">
        <v>237</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VLOOKUP(A184,'[23]MEMÓRIA LOTE 2 SERTÃO PAJEÚ'!$1:$1048576,6,FALSE)</f>
        <v>177.53</v>
      </c>
      <c r="H184" s="99">
        <v>1</v>
      </c>
      <c r="I184" s="100">
        <f t="shared" si="66"/>
        <v>0.25509999999999999</v>
      </c>
      <c r="J184" s="6">
        <f>IFERROR(VLOOKUP(C184,'[23]SINAPI DEZEMBRO'!$A:$E,4,FALSE),IFERROR(VLOOKUP(C184,'[23]BANCO DE DADOS'!$A$3:$F$10542,5,FALSE),""))</f>
        <v>8.4700000000000006</v>
      </c>
      <c r="K184" s="7">
        <f t="shared" si="67"/>
        <v>10.63</v>
      </c>
      <c r="L184" s="100">
        <f t="shared" si="68"/>
        <v>0</v>
      </c>
      <c r="M184" s="127"/>
      <c r="N184" s="7">
        <f t="shared" si="69"/>
        <v>0</v>
      </c>
      <c r="O184" s="7">
        <f t="shared" si="70"/>
        <v>1887.14</v>
      </c>
      <c r="P184" s="7">
        <f t="shared" si="71"/>
        <v>0</v>
      </c>
      <c r="Q184" s="20" t="e">
        <f t="shared" si="72"/>
        <v>#DIV/0!</v>
      </c>
      <c r="V184" s="101"/>
    </row>
    <row r="185" spans="1:22" ht="33" x14ac:dyDescent="0.25">
      <c r="A185" s="49" t="s">
        <v>238</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VLOOKUP(A185,'[23]MEMÓRIA LOTE 2 SERTÃO PAJEÚ'!$1:$1048576,6,FALSE)</f>
        <v>2662.95</v>
      </c>
      <c r="H185" s="99">
        <v>1</v>
      </c>
      <c r="I185" s="100">
        <f t="shared" si="66"/>
        <v>0.25509999999999999</v>
      </c>
      <c r="J185" s="6">
        <f>IFERROR(VLOOKUP(C185,'[23]SINAPI DEZEMBRO'!$A:$E,4,FALSE),IFERROR(VLOOKUP(C185,'[23]BANCO DE DADOS'!$A$3:$F$10542,5,FALSE),""))</f>
        <v>2.16</v>
      </c>
      <c r="K185" s="7">
        <f t="shared" si="67"/>
        <v>2.71</v>
      </c>
      <c r="L185" s="100">
        <f t="shared" si="68"/>
        <v>0</v>
      </c>
      <c r="M185" s="127"/>
      <c r="N185" s="7">
        <f t="shared" si="69"/>
        <v>0</v>
      </c>
      <c r="O185" s="7">
        <f t="shared" si="70"/>
        <v>7216.59</v>
      </c>
      <c r="P185" s="7">
        <f t="shared" si="71"/>
        <v>0</v>
      </c>
      <c r="Q185" s="20" t="e">
        <f t="shared" si="72"/>
        <v>#DIV/0!</v>
      </c>
      <c r="V185" s="101"/>
    </row>
    <row r="186" spans="1:22" ht="49.5" x14ac:dyDescent="0.25">
      <c r="A186" s="49" t="s">
        <v>239</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VLOOKUP(A186,'[23]MEMÓRIA LOTE 2 SERTÃO PAJEÚ'!$1:$1048576,6,FALSE)</f>
        <v>11</v>
      </c>
      <c r="H186" s="99">
        <v>1</v>
      </c>
      <c r="I186" s="100">
        <f t="shared" si="66"/>
        <v>0.25509999999999999</v>
      </c>
      <c r="J186" s="6">
        <f>IFERROR(VLOOKUP(C186,'[23]SINAPI DEZEMBRO'!$A:$E,4,FALSE),IFERROR(VLOOKUP(C186,'[23]BANCO DE DADOS'!$A$3:$F$10542,5,FALSE),""))</f>
        <v>2721.37</v>
      </c>
      <c r="K186" s="7">
        <f t="shared" si="67"/>
        <v>3415.59</v>
      </c>
      <c r="L186" s="100">
        <f t="shared" si="68"/>
        <v>0</v>
      </c>
      <c r="M186" s="127"/>
      <c r="N186" s="7">
        <f t="shared" si="69"/>
        <v>0</v>
      </c>
      <c r="O186" s="7">
        <f t="shared" si="70"/>
        <v>37571.49</v>
      </c>
      <c r="P186" s="7">
        <f t="shared" si="71"/>
        <v>0</v>
      </c>
      <c r="Q186" s="20" t="e">
        <f t="shared" si="72"/>
        <v>#DIV/0!</v>
      </c>
      <c r="V186" s="101"/>
    </row>
    <row r="187" spans="1:22" ht="33" x14ac:dyDescent="0.25">
      <c r="A187" s="49" t="s">
        <v>240</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VLOOKUP(A187,'[23]MEMÓRIA LOTE 2 SERTÃO PAJEÚ'!$1:$1048576,6,FALSE)</f>
        <v>11</v>
      </c>
      <c r="H187" s="99">
        <v>1</v>
      </c>
      <c r="I187" s="100">
        <f t="shared" si="66"/>
        <v>0.25509999999999999</v>
      </c>
      <c r="J187" s="6">
        <f>IFERROR(VLOOKUP(C187,'[23]SINAPI DEZEMBRO'!$A:$E,4,FALSE),IFERROR(VLOOKUP(C187,'[23]BANCO DE DADOS'!$A$3:$F$10542,5,FALSE),""))</f>
        <v>1918.52</v>
      </c>
      <c r="K187" s="7">
        <f t="shared" si="67"/>
        <v>2407.9299999999998</v>
      </c>
      <c r="L187" s="100">
        <f t="shared" si="68"/>
        <v>0</v>
      </c>
      <c r="M187" s="127"/>
      <c r="N187" s="7">
        <f t="shared" si="69"/>
        <v>0</v>
      </c>
      <c r="O187" s="7">
        <f t="shared" si="70"/>
        <v>26487.23</v>
      </c>
      <c r="P187" s="7">
        <f t="shared" si="71"/>
        <v>0</v>
      </c>
      <c r="Q187" s="20" t="e">
        <f t="shared" si="72"/>
        <v>#DIV/0!</v>
      </c>
      <c r="V187" s="101"/>
    </row>
    <row r="188" spans="1:22" ht="33" x14ac:dyDescent="0.25">
      <c r="A188" s="49" t="s">
        <v>241</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VLOOKUP(A188,'[23]MEMÓRIA LOTE 2 SERTÃO PAJEÚ'!$1:$1048576,6,FALSE)</f>
        <v>52.61</v>
      </c>
      <c r="H188" s="99">
        <v>1</v>
      </c>
      <c r="I188" s="100">
        <f t="shared" si="66"/>
        <v>0.25509999999999999</v>
      </c>
      <c r="J188" s="6">
        <f>IFERROR(VLOOKUP(C188,'[23]SINAPI DEZEMBRO'!$A:$E,4,FALSE),IFERROR(VLOOKUP(C188,'[23]BANCO DE DADOS'!$A$3:$F$10542,5,FALSE),""))</f>
        <v>518.71</v>
      </c>
      <c r="K188" s="7">
        <f t="shared" si="67"/>
        <v>651.03</v>
      </c>
      <c r="L188" s="100">
        <f t="shared" si="68"/>
        <v>0</v>
      </c>
      <c r="M188" s="127"/>
      <c r="N188" s="7">
        <f t="shared" si="69"/>
        <v>0</v>
      </c>
      <c r="O188" s="7">
        <f t="shared" si="70"/>
        <v>34250.68</v>
      </c>
      <c r="P188" s="7">
        <f t="shared" si="71"/>
        <v>0</v>
      </c>
      <c r="Q188" s="20" t="e">
        <f t="shared" si="72"/>
        <v>#DIV/0!</v>
      </c>
      <c r="V188" s="101"/>
    </row>
    <row r="189" spans="1:22" ht="33" x14ac:dyDescent="0.25">
      <c r="A189" s="49" t="s">
        <v>242</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VLOOKUP(A189,'[23]MEMÓRIA LOTE 2 SERTÃO PAJEÚ'!$1:$1048576,6,FALSE)</f>
        <v>105.23</v>
      </c>
      <c r="H189" s="99">
        <v>1</v>
      </c>
      <c r="I189" s="100">
        <f t="shared" si="66"/>
        <v>0.25509999999999999</v>
      </c>
      <c r="J189" s="6">
        <f>IFERROR(VLOOKUP(C189,'[23]SINAPI DEZEMBRO'!$A:$E,4,FALSE),IFERROR(VLOOKUP(C189,'[23]BANCO DE DADOS'!$A$3:$F$10542,5,FALSE),""))</f>
        <v>44.07</v>
      </c>
      <c r="K189" s="7">
        <f t="shared" si="67"/>
        <v>55.31</v>
      </c>
      <c r="L189" s="100">
        <f t="shared" si="68"/>
        <v>0</v>
      </c>
      <c r="M189" s="127"/>
      <c r="N189" s="7">
        <f t="shared" si="69"/>
        <v>0</v>
      </c>
      <c r="O189" s="7">
        <f t="shared" si="70"/>
        <v>5820.27</v>
      </c>
      <c r="P189" s="7">
        <f t="shared" si="71"/>
        <v>0</v>
      </c>
      <c r="Q189" s="20" t="e">
        <f t="shared" si="72"/>
        <v>#DIV/0!</v>
      </c>
      <c r="V189" s="101"/>
    </row>
    <row r="190" spans="1:22" ht="33" x14ac:dyDescent="0.25">
      <c r="A190" s="49" t="s">
        <v>243</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VLOOKUP(A190,'[23]MEMÓRIA LOTE 2 SERTÃO PAJEÚ'!$1:$1048576,6,FALSE)</f>
        <v>63.14</v>
      </c>
      <c r="H190" s="99">
        <v>1</v>
      </c>
      <c r="I190" s="100">
        <f t="shared" si="66"/>
        <v>0.25509999999999999</v>
      </c>
      <c r="J190" s="6">
        <f>IFERROR(VLOOKUP(C190,'[23]SINAPI DEZEMBRO'!$A:$E,4,FALSE),IFERROR(VLOOKUP(C190,'[23]BANCO DE DADOS'!$A$3:$F$10542,5,FALSE),""))</f>
        <v>63.63</v>
      </c>
      <c r="K190" s="7">
        <f t="shared" si="67"/>
        <v>79.86</v>
      </c>
      <c r="L190" s="100">
        <f t="shared" si="68"/>
        <v>0</v>
      </c>
      <c r="M190" s="127"/>
      <c r="N190" s="7">
        <f t="shared" si="69"/>
        <v>0</v>
      </c>
      <c r="O190" s="7">
        <f t="shared" si="70"/>
        <v>5042.3599999999997</v>
      </c>
      <c r="P190" s="7">
        <f t="shared" si="71"/>
        <v>0</v>
      </c>
      <c r="Q190" s="20" t="e">
        <f t="shared" si="72"/>
        <v>#DIV/0!</v>
      </c>
      <c r="V190" s="101"/>
    </row>
    <row r="191" spans="1:22" ht="49.5" x14ac:dyDescent="0.25">
      <c r="A191" s="49" t="s">
        <v>244</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VLOOKUP(A191,'[23]MEMÓRIA LOTE 2 SERTÃO PAJEÚ'!$1:$1048576,6,FALSE)</f>
        <v>28</v>
      </c>
      <c r="H191" s="99">
        <v>1</v>
      </c>
      <c r="I191" s="100">
        <f t="shared" si="66"/>
        <v>0.25509999999999999</v>
      </c>
      <c r="J191" s="6">
        <f>IFERROR(VLOOKUP(C191,'[23]SINAPI DEZEMBRO'!$A:$E,4,FALSE),IFERROR(VLOOKUP(C191,'[23]BANCO DE DADOS'!$A$3:$F$10542,5,FALSE),""))</f>
        <v>277.70999999999998</v>
      </c>
      <c r="K191" s="7">
        <f t="shared" si="67"/>
        <v>348.55</v>
      </c>
      <c r="L191" s="100">
        <f t="shared" si="68"/>
        <v>0</v>
      </c>
      <c r="M191" s="127"/>
      <c r="N191" s="7">
        <f t="shared" si="69"/>
        <v>0</v>
      </c>
      <c r="O191" s="7">
        <f t="shared" si="70"/>
        <v>9759.4</v>
      </c>
      <c r="P191" s="7">
        <f t="shared" si="71"/>
        <v>0</v>
      </c>
      <c r="Q191" s="20" t="e">
        <f t="shared" si="72"/>
        <v>#DIV/0!</v>
      </c>
      <c r="V191" s="101"/>
    </row>
    <row r="192" spans="1:22" x14ac:dyDescent="0.25">
      <c r="A192" s="89" t="s">
        <v>245</v>
      </c>
      <c r="B192" s="89"/>
      <c r="C192" s="90"/>
      <c r="D192" s="91"/>
      <c r="E192" s="3" t="s">
        <v>145</v>
      </c>
      <c r="F192" s="91"/>
      <c r="G192" s="92"/>
      <c r="H192" s="91"/>
      <c r="I192" s="91"/>
      <c r="J192" s="93"/>
      <c r="K192" s="91"/>
      <c r="L192" s="91"/>
      <c r="M192" s="128"/>
      <c r="N192" s="91"/>
      <c r="O192" s="94">
        <f>SUM(O193:O201)</f>
        <v>47718.41</v>
      </c>
      <c r="P192" s="94">
        <f>SUM(P193:P201)</f>
        <v>0</v>
      </c>
      <c r="V192" s="101"/>
    </row>
    <row r="193" spans="1:22" ht="33" x14ac:dyDescent="0.25">
      <c r="A193" s="49" t="s">
        <v>246</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VLOOKUP(A193,'[23]MEMÓRIA LOTE 2 SERTÃO PAJEÚ'!$1:$1048576,6,FALSE)</f>
        <v>15</v>
      </c>
      <c r="H193" s="99">
        <v>1</v>
      </c>
      <c r="I193" s="100">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0">
        <f t="shared" ref="L193:L201" si="75">IF($H193="","",IF($H193=1,$P$10,IF($H193=2,$P$11,IF($H193=3,$P$12,IF($H193=4,$P$13,IF($H193=5,$P$14,IF($H193=6,$P$15)))))))</f>
        <v>0</v>
      </c>
      <c r="M193" s="127"/>
      <c r="N193" s="7">
        <f t="shared" ref="N193:N201" si="76">IF($G193="","",TRUNC((M193*L193)+M193,2))</f>
        <v>0</v>
      </c>
      <c r="O193" s="7">
        <f t="shared" ref="O193:O201" si="77">IF($G193="","",TRUNC(K193*G193,2))</f>
        <v>5470.95</v>
      </c>
      <c r="P193" s="7">
        <f t="shared" ref="P193:P201" si="78">IF($G193="","",TRUNC(N193*G193,2))</f>
        <v>0</v>
      </c>
      <c r="Q193" s="20" t="e">
        <f>P193/$P$192</f>
        <v>#DIV/0!</v>
      </c>
      <c r="V193" s="101"/>
    </row>
    <row r="194" spans="1:22" ht="33" x14ac:dyDescent="0.25">
      <c r="A194" s="49" t="s">
        <v>247</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VLOOKUP(A194,'[23]MEMÓRIA LOTE 2 SERTÃO PAJEÚ'!$1:$1048576,6,FALSE)</f>
        <v>15</v>
      </c>
      <c r="H194" s="99">
        <v>1</v>
      </c>
      <c r="I194" s="100">
        <f t="shared" si="73"/>
        <v>0.25509999999999999</v>
      </c>
      <c r="J194" s="6">
        <f>IFERROR(VLOOKUP(C194,'[23]SINAPI DEZEMBRO'!$A:$E,4,FALSE),IFERROR(VLOOKUP(C194,'[23]BANCO DE DADOS'!$A$3:$F$10542,5,FALSE),""))</f>
        <v>435.57</v>
      </c>
      <c r="K194" s="7">
        <f t="shared" si="74"/>
        <v>546.67999999999995</v>
      </c>
      <c r="L194" s="100">
        <f t="shared" si="75"/>
        <v>0</v>
      </c>
      <c r="M194" s="127"/>
      <c r="N194" s="7">
        <f t="shared" si="76"/>
        <v>0</v>
      </c>
      <c r="O194" s="7">
        <f t="shared" si="77"/>
        <v>8200.2000000000007</v>
      </c>
      <c r="P194" s="7">
        <f t="shared" si="78"/>
        <v>0</v>
      </c>
      <c r="Q194" s="20" t="e">
        <f t="shared" ref="Q194:Q201" si="79">P194/$P$192</f>
        <v>#DIV/0!</v>
      </c>
      <c r="V194" s="101"/>
    </row>
    <row r="195" spans="1:22" ht="33" x14ac:dyDescent="0.25">
      <c r="A195" s="49" t="s">
        <v>248</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VLOOKUP(A195,'[23]MEMÓRIA LOTE 2 SERTÃO PAJEÚ'!$1:$1048576,6,FALSE)</f>
        <v>6</v>
      </c>
      <c r="H195" s="99">
        <v>1</v>
      </c>
      <c r="I195" s="100">
        <f t="shared" si="73"/>
        <v>0.25509999999999999</v>
      </c>
      <c r="J195" s="6">
        <f>IFERROR(VLOOKUP(C195,'[23]SINAPI DEZEMBRO'!$A:$E,4,FALSE),IFERROR(VLOOKUP(C195,'[23]BANCO DE DADOS'!$A$3:$F$10542,5,FALSE),""))</f>
        <v>290.57</v>
      </c>
      <c r="K195" s="7">
        <f t="shared" si="74"/>
        <v>364.69</v>
      </c>
      <c r="L195" s="100">
        <f t="shared" si="75"/>
        <v>0</v>
      </c>
      <c r="M195" s="127"/>
      <c r="N195" s="7">
        <f t="shared" si="76"/>
        <v>0</v>
      </c>
      <c r="O195" s="7">
        <f t="shared" si="77"/>
        <v>2188.14</v>
      </c>
      <c r="P195" s="7">
        <f t="shared" si="78"/>
        <v>0</v>
      </c>
      <c r="Q195" s="20" t="e">
        <f t="shared" si="79"/>
        <v>#DIV/0!</v>
      </c>
      <c r="V195" s="101"/>
    </row>
    <row r="196" spans="1:22" ht="49.5" x14ac:dyDescent="0.25">
      <c r="A196" s="49" t="s">
        <v>249</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VLOOKUP(A196,'[23]MEMÓRIA LOTE 2 SERTÃO PAJEÚ'!$1:$1048576,6,FALSE)</f>
        <v>21</v>
      </c>
      <c r="H196" s="99">
        <v>1</v>
      </c>
      <c r="I196" s="100">
        <f t="shared" si="73"/>
        <v>0.25509999999999999</v>
      </c>
      <c r="J196" s="6">
        <f>IFERROR(VLOOKUP(C196,'[23]SINAPI DEZEMBRO'!$A:$E,4,FALSE),IFERROR(VLOOKUP(C196,'[23]BANCO DE DADOS'!$A$3:$F$10542,5,FALSE),""))</f>
        <v>484.52</v>
      </c>
      <c r="K196" s="7">
        <f t="shared" si="74"/>
        <v>608.12</v>
      </c>
      <c r="L196" s="100">
        <f t="shared" si="75"/>
        <v>0</v>
      </c>
      <c r="M196" s="127"/>
      <c r="N196" s="7">
        <f t="shared" si="76"/>
        <v>0</v>
      </c>
      <c r="O196" s="7">
        <f t="shared" si="77"/>
        <v>12770.52</v>
      </c>
      <c r="P196" s="7">
        <f t="shared" si="78"/>
        <v>0</v>
      </c>
      <c r="Q196" s="20" t="e">
        <f t="shared" si="79"/>
        <v>#DIV/0!</v>
      </c>
      <c r="V196" s="101"/>
    </row>
    <row r="197" spans="1:22" ht="33" x14ac:dyDescent="0.25">
      <c r="A197" s="49" t="s">
        <v>250</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VLOOKUP(A197,'[23]MEMÓRIA LOTE 2 SERTÃO PAJEÚ'!$1:$1048576,6,FALSE)</f>
        <v>15</v>
      </c>
      <c r="H197" s="99">
        <v>1</v>
      </c>
      <c r="I197" s="100">
        <f t="shared" si="73"/>
        <v>0.25509999999999999</v>
      </c>
      <c r="J197" s="6">
        <f>IFERROR(VLOOKUP(C197,'[23]SINAPI DEZEMBRO'!$A:$E,4,FALSE),IFERROR(VLOOKUP(C197,'[23]BANCO DE DADOS'!$A$3:$F$10542,5,FALSE),""))</f>
        <v>290.52999999999997</v>
      </c>
      <c r="K197" s="7">
        <f t="shared" si="74"/>
        <v>364.64</v>
      </c>
      <c r="L197" s="100">
        <f t="shared" si="75"/>
        <v>0</v>
      </c>
      <c r="M197" s="127"/>
      <c r="N197" s="7">
        <f t="shared" si="76"/>
        <v>0</v>
      </c>
      <c r="O197" s="7">
        <f t="shared" si="77"/>
        <v>5469.6</v>
      </c>
      <c r="P197" s="7">
        <f t="shared" si="78"/>
        <v>0</v>
      </c>
      <c r="Q197" s="20" t="e">
        <f t="shared" si="79"/>
        <v>#DIV/0!</v>
      </c>
      <c r="V197" s="101"/>
    </row>
    <row r="198" spans="1:22" ht="33" x14ac:dyDescent="0.25">
      <c r="A198" s="49" t="s">
        <v>251</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VLOOKUP(A198,'[23]MEMÓRIA LOTE 2 SERTÃO PAJEÚ'!$1:$1048576,6,FALSE)</f>
        <v>2</v>
      </c>
      <c r="H198" s="99">
        <v>1</v>
      </c>
      <c r="I198" s="100">
        <f t="shared" si="73"/>
        <v>0.25509999999999999</v>
      </c>
      <c r="J198" s="6">
        <f>IFERROR(VLOOKUP(C198,'[23]SINAPI DEZEMBRO'!$A:$E,4,FALSE),IFERROR(VLOOKUP(C198,'[23]BANCO DE DADOS'!$A$3:$F$10542,5,FALSE),""))</f>
        <v>199.32</v>
      </c>
      <c r="K198" s="7">
        <f t="shared" si="74"/>
        <v>250.16</v>
      </c>
      <c r="L198" s="100">
        <f t="shared" si="75"/>
        <v>0</v>
      </c>
      <c r="M198" s="127"/>
      <c r="N198" s="7">
        <f t="shared" si="76"/>
        <v>0</v>
      </c>
      <c r="O198" s="7">
        <f t="shared" si="77"/>
        <v>500.32</v>
      </c>
      <c r="P198" s="7">
        <f t="shared" si="78"/>
        <v>0</v>
      </c>
      <c r="Q198" s="20" t="e">
        <f t="shared" si="79"/>
        <v>#DIV/0!</v>
      </c>
      <c r="V198" s="101"/>
    </row>
    <row r="199" spans="1:22" ht="33" x14ac:dyDescent="0.25">
      <c r="A199" s="49" t="s">
        <v>252</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VLOOKUP(A199,'[23]MEMÓRIA LOTE 2 SERTÃO PAJEÚ'!$1:$1048576,6,FALSE)</f>
        <v>2</v>
      </c>
      <c r="H199" s="99">
        <v>1</v>
      </c>
      <c r="I199" s="100">
        <f t="shared" si="73"/>
        <v>0.25509999999999999</v>
      </c>
      <c r="J199" s="6">
        <f>IFERROR(VLOOKUP(C199,'[23]SINAPI DEZEMBRO'!$A:$E,4,FALSE),IFERROR(VLOOKUP(C199,'[23]BANCO DE DADOS'!$A$3:$F$10542,5,FALSE),""))</f>
        <v>479.01</v>
      </c>
      <c r="K199" s="7">
        <f t="shared" si="74"/>
        <v>601.20000000000005</v>
      </c>
      <c r="L199" s="100">
        <f t="shared" si="75"/>
        <v>0</v>
      </c>
      <c r="M199" s="127"/>
      <c r="N199" s="7">
        <f t="shared" si="76"/>
        <v>0</v>
      </c>
      <c r="O199" s="7">
        <f t="shared" si="77"/>
        <v>1202.4000000000001</v>
      </c>
      <c r="P199" s="7">
        <f t="shared" si="78"/>
        <v>0</v>
      </c>
      <c r="Q199" s="20" t="e">
        <f t="shared" si="79"/>
        <v>#DIV/0!</v>
      </c>
      <c r="V199" s="101"/>
    </row>
    <row r="200" spans="1:22" ht="66" x14ac:dyDescent="0.25">
      <c r="A200" s="49" t="s">
        <v>253</v>
      </c>
      <c r="B200" s="95" t="str">
        <f>IFERROR(VLOOKUP(C200,'[23]SINAPI DEZEMBRO'!$A:$F,6,FALSE),IFERROR(VLOOKUP(C200,'[23]BANCO DE DADOS'!$A$3:$F$10542,2,FALSE),""))</f>
        <v>COMPOSIÇÃO</v>
      </c>
      <c r="C200" s="96" t="s">
        <v>154</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VLOOKUP(A200,'[23]MEMÓRIA LOTE 2 SERTÃO PAJEÚ'!$1:$1048576,6,FALSE)</f>
        <v>5</v>
      </c>
      <c r="H200" s="99">
        <v>1</v>
      </c>
      <c r="I200" s="100">
        <f t="shared" si="73"/>
        <v>0.25509999999999999</v>
      </c>
      <c r="J200" s="6">
        <f>IFERROR(VLOOKUP(C200,'[23]SINAPI DEZEMBRO'!$A:$E,4,FALSE),IFERROR(VLOOKUP(C200,'[23]BANCO DE DADOS'!$A$3:$F$10542,5,FALSE),""))</f>
        <v>757.97</v>
      </c>
      <c r="K200" s="7">
        <f t="shared" si="74"/>
        <v>951.32</v>
      </c>
      <c r="L200" s="100">
        <f t="shared" si="75"/>
        <v>0</v>
      </c>
      <c r="M200" s="127"/>
      <c r="N200" s="7">
        <f t="shared" si="76"/>
        <v>0</v>
      </c>
      <c r="O200" s="7">
        <f t="shared" si="77"/>
        <v>4756.6000000000004</v>
      </c>
      <c r="P200" s="7">
        <f t="shared" si="78"/>
        <v>0</v>
      </c>
      <c r="Q200" s="20" t="e">
        <f t="shared" si="79"/>
        <v>#DIV/0!</v>
      </c>
      <c r="V200" s="101"/>
    </row>
    <row r="201" spans="1:22" ht="66" x14ac:dyDescent="0.25">
      <c r="A201" s="49" t="s">
        <v>254</v>
      </c>
      <c r="B201" s="95" t="str">
        <f>IFERROR(VLOOKUP(C201,'[23]SINAPI DEZEMBRO'!$A:$F,6,FALSE),IFERROR(VLOOKUP(C201,'[23]BANCO DE DADOS'!$A$3:$F$10542,2,FALSE),""))</f>
        <v>COMPOSIÇÃO</v>
      </c>
      <c r="C201" s="96" t="s">
        <v>156</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VLOOKUP(A201,'[23]MEMÓRIA LOTE 2 SERTÃO PAJEÚ'!$1:$1048576,6,FALSE)</f>
        <v>8</v>
      </c>
      <c r="H201" s="99">
        <v>1</v>
      </c>
      <c r="I201" s="100">
        <f t="shared" si="73"/>
        <v>0.25509999999999999</v>
      </c>
      <c r="J201" s="6">
        <f>IFERROR(VLOOKUP(C201,'[23]SINAPI DEZEMBRO'!$A:$E,4,FALSE),IFERROR(VLOOKUP(C201,'[23]BANCO DE DADOS'!$A$3:$F$10542,5,FALSE),""))</f>
        <v>713.06</v>
      </c>
      <c r="K201" s="7">
        <f t="shared" si="74"/>
        <v>894.96</v>
      </c>
      <c r="L201" s="100">
        <f t="shared" si="75"/>
        <v>0</v>
      </c>
      <c r="M201" s="127"/>
      <c r="N201" s="7">
        <f t="shared" si="76"/>
        <v>0</v>
      </c>
      <c r="O201" s="7">
        <f t="shared" si="77"/>
        <v>7159.68</v>
      </c>
      <c r="P201" s="7">
        <f t="shared" si="78"/>
        <v>0</v>
      </c>
      <c r="Q201" s="20" t="e">
        <f t="shared" si="79"/>
        <v>#DIV/0!</v>
      </c>
      <c r="V201" s="101"/>
    </row>
    <row r="202" spans="1:22" x14ac:dyDescent="0.25">
      <c r="A202" s="89" t="s">
        <v>255</v>
      </c>
      <c r="B202" s="89"/>
      <c r="C202" s="90"/>
      <c r="D202" s="91"/>
      <c r="E202" s="3" t="s">
        <v>164</v>
      </c>
      <c r="F202" s="91"/>
      <c r="G202" s="92"/>
      <c r="H202" s="91"/>
      <c r="I202" s="91"/>
      <c r="J202" s="93"/>
      <c r="K202" s="91"/>
      <c r="L202" s="91"/>
      <c r="M202" s="128"/>
      <c r="N202" s="91"/>
      <c r="O202" s="94">
        <f>SUM(O203:O214)</f>
        <v>133038.51</v>
      </c>
      <c r="P202" s="94">
        <f>SUM(P203:P214)</f>
        <v>0</v>
      </c>
      <c r="V202" s="101"/>
    </row>
    <row r="203" spans="1:22" x14ac:dyDescent="0.25">
      <c r="A203" s="49" t="s">
        <v>256</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VLOOKUP(A203,'[23]MEMÓRIA LOTE 2 SERTÃO PAJEÚ'!$1:$1048576,6,FALSE)</f>
        <v>17</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27"/>
      <c r="N203" s="7">
        <f t="shared" ref="N203:N214" si="83">IF($G203="","",TRUNC((M203*L203)+M203,2))</f>
        <v>0</v>
      </c>
      <c r="O203" s="7">
        <f t="shared" ref="O203:O214" si="84">IF($G203="","",TRUNC(K203*G203,2))</f>
        <v>24274.47</v>
      </c>
      <c r="P203" s="7">
        <f t="shared" ref="P203:P214" si="85">IF($G203="","",TRUNC(N203*G203,2))</f>
        <v>0</v>
      </c>
      <c r="Q203" s="20" t="e">
        <f t="shared" ref="Q203:Q214" si="86">P203/$P$202</f>
        <v>#DIV/0!</v>
      </c>
      <c r="V203" s="101"/>
    </row>
    <row r="204" spans="1:22" ht="49.5" x14ac:dyDescent="0.25">
      <c r="A204" s="49" t="s">
        <v>257</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VLOOKUP(A204,'[23]MEMÓRIA LOTE 2 SERTÃO PAJEÚ'!$1:$1048576,6,FALSE)</f>
        <v>968</v>
      </c>
      <c r="H204" s="99">
        <v>1</v>
      </c>
      <c r="I204" s="100">
        <f t="shared" si="80"/>
        <v>0.25509999999999999</v>
      </c>
      <c r="J204" s="6">
        <f>IFERROR(VLOOKUP(C204,'[23]SINAPI DEZEMBRO'!$A:$E,4,FALSE),IFERROR(VLOOKUP(C204,'[23]BANCO DE DADOS'!$A$3:$F$10542,5,FALSE),""))</f>
        <v>7.59</v>
      </c>
      <c r="K204" s="7">
        <f t="shared" si="81"/>
        <v>9.52</v>
      </c>
      <c r="L204" s="100">
        <f t="shared" si="82"/>
        <v>0</v>
      </c>
      <c r="M204" s="127"/>
      <c r="N204" s="7">
        <f t="shared" si="83"/>
        <v>0</v>
      </c>
      <c r="O204" s="7">
        <f t="shared" si="84"/>
        <v>9215.36</v>
      </c>
      <c r="P204" s="7">
        <f t="shared" si="85"/>
        <v>0</v>
      </c>
      <c r="Q204" s="20" t="e">
        <f t="shared" si="86"/>
        <v>#DIV/0!</v>
      </c>
      <c r="V204" s="101"/>
    </row>
    <row r="205" spans="1:22" ht="49.5" x14ac:dyDescent="0.25">
      <c r="A205" s="49" t="s">
        <v>258</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VLOOKUP(A205,'[23]MEMÓRIA LOTE 2 SERTÃO PAJEÚ'!$1:$1048576,6,FALSE)</f>
        <v>968</v>
      </c>
      <c r="H205" s="99">
        <v>1</v>
      </c>
      <c r="I205" s="100">
        <f t="shared" si="80"/>
        <v>0.25509999999999999</v>
      </c>
      <c r="J205" s="6">
        <f>IFERROR(VLOOKUP(C205,'[23]SINAPI DEZEMBRO'!$A:$E,4,FALSE),IFERROR(VLOOKUP(C205,'[23]BANCO DE DADOS'!$A$3:$F$10542,5,FALSE),""))</f>
        <v>5.16</v>
      </c>
      <c r="K205" s="7">
        <f t="shared" si="81"/>
        <v>6.47</v>
      </c>
      <c r="L205" s="100">
        <f t="shared" si="82"/>
        <v>0</v>
      </c>
      <c r="M205" s="127"/>
      <c r="N205" s="7">
        <f t="shared" si="83"/>
        <v>0</v>
      </c>
      <c r="O205" s="7">
        <f t="shared" si="84"/>
        <v>6262.96</v>
      </c>
      <c r="P205" s="7">
        <f t="shared" si="85"/>
        <v>0</v>
      </c>
      <c r="Q205" s="20" t="e">
        <f t="shared" si="86"/>
        <v>#DIV/0!</v>
      </c>
      <c r="V205" s="101"/>
    </row>
    <row r="206" spans="1:22" ht="33" x14ac:dyDescent="0.25">
      <c r="A206" s="49" t="s">
        <v>259</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VLOOKUP(A206,'[23]MEMÓRIA LOTE 2 SERTÃO PAJEÚ'!$1:$1048576,6,FALSE)</f>
        <v>0.88</v>
      </c>
      <c r="H206" s="99">
        <v>1</v>
      </c>
      <c r="I206" s="100">
        <f t="shared" si="80"/>
        <v>0.25509999999999999</v>
      </c>
      <c r="J206" s="6">
        <f>IFERROR(VLOOKUP(C206,'[23]SINAPI DEZEMBRO'!$A:$E,4,FALSE),IFERROR(VLOOKUP(C206,'[23]BANCO DE DADOS'!$A$3:$F$10542,5,FALSE),""))</f>
        <v>100.24</v>
      </c>
      <c r="K206" s="7">
        <f t="shared" si="81"/>
        <v>125.81</v>
      </c>
      <c r="L206" s="100">
        <f t="shared" si="82"/>
        <v>0</v>
      </c>
      <c r="M206" s="127"/>
      <c r="N206" s="7">
        <f t="shared" si="83"/>
        <v>0</v>
      </c>
      <c r="O206" s="7">
        <f t="shared" si="84"/>
        <v>110.71</v>
      </c>
      <c r="P206" s="7">
        <f t="shared" si="85"/>
        <v>0</v>
      </c>
      <c r="Q206" s="20" t="e">
        <f t="shared" si="86"/>
        <v>#DIV/0!</v>
      </c>
      <c r="V206" s="101"/>
    </row>
    <row r="207" spans="1:22" ht="33" x14ac:dyDescent="0.25">
      <c r="A207" s="49" t="s">
        <v>260</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VLOOKUP(A207,'[23]MEMÓRIA LOTE 2 SERTÃO PAJEÚ'!$1:$1048576,6,FALSE)</f>
        <v>16</v>
      </c>
      <c r="H207" s="99">
        <v>1</v>
      </c>
      <c r="I207" s="100">
        <f t="shared" si="80"/>
        <v>0.25509999999999999</v>
      </c>
      <c r="J207" s="6">
        <f>IFERROR(VLOOKUP(C207,'[23]SINAPI DEZEMBRO'!$A:$E,4,FALSE),IFERROR(VLOOKUP(C207,'[23]BANCO DE DADOS'!$A$3:$F$10542,5,FALSE),""))</f>
        <v>244.47</v>
      </c>
      <c r="K207" s="7">
        <f t="shared" si="81"/>
        <v>306.83</v>
      </c>
      <c r="L207" s="100">
        <f t="shared" si="82"/>
        <v>0</v>
      </c>
      <c r="M207" s="127"/>
      <c r="N207" s="7">
        <f t="shared" si="83"/>
        <v>0</v>
      </c>
      <c r="O207" s="7">
        <f t="shared" si="84"/>
        <v>4909.28</v>
      </c>
      <c r="P207" s="7">
        <f t="shared" si="85"/>
        <v>0</v>
      </c>
      <c r="Q207" s="20" t="e">
        <f t="shared" si="86"/>
        <v>#DIV/0!</v>
      </c>
      <c r="V207" s="101"/>
    </row>
    <row r="208" spans="1:22" ht="33" x14ac:dyDescent="0.25">
      <c r="A208" s="49" t="s">
        <v>261</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VLOOKUP(A208,'[23]MEMÓRIA LOTE 2 SERTÃO PAJEÚ'!$1:$1048576,6,FALSE)</f>
        <v>12.8</v>
      </c>
      <c r="H208" s="99">
        <v>1</v>
      </c>
      <c r="I208" s="100">
        <f t="shared" si="80"/>
        <v>0.25509999999999999</v>
      </c>
      <c r="J208" s="6">
        <f>IFERROR(VLOOKUP(C208,'[23]SINAPI DEZEMBRO'!$A:$E,4,FALSE),IFERROR(VLOOKUP(C208,'[23]BANCO DE DADOS'!$A$3:$F$10542,5,FALSE),""))</f>
        <v>440.08</v>
      </c>
      <c r="K208" s="7">
        <f t="shared" si="81"/>
        <v>552.34</v>
      </c>
      <c r="L208" s="100">
        <f t="shared" si="82"/>
        <v>0</v>
      </c>
      <c r="M208" s="127"/>
      <c r="N208" s="7">
        <f t="shared" si="83"/>
        <v>0</v>
      </c>
      <c r="O208" s="7">
        <f t="shared" si="84"/>
        <v>7069.95</v>
      </c>
      <c r="P208" s="7">
        <f t="shared" si="85"/>
        <v>0</v>
      </c>
      <c r="Q208" s="20" t="e">
        <f t="shared" si="86"/>
        <v>#DIV/0!</v>
      </c>
      <c r="V208" s="101"/>
    </row>
    <row r="209" spans="1:22" ht="49.5" x14ac:dyDescent="0.25">
      <c r="A209" s="49" t="s">
        <v>262</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VLOOKUP(A209,'[23]MEMÓRIA LOTE 2 SERTÃO PAJEÚ'!$1:$1048576,6,FALSE)</f>
        <v>1.78</v>
      </c>
      <c r="H209" s="99">
        <v>1</v>
      </c>
      <c r="I209" s="100">
        <f t="shared" si="80"/>
        <v>0.25509999999999999</v>
      </c>
      <c r="J209" s="6">
        <f>IFERROR(VLOOKUP(C209,'[23]SINAPI DEZEMBRO'!$A:$E,4,FALSE),IFERROR(VLOOKUP(C209,'[23]BANCO DE DADOS'!$A$3:$F$10542,5,FALSE),""))</f>
        <v>207.99</v>
      </c>
      <c r="K209" s="7">
        <f t="shared" si="81"/>
        <v>261.04000000000002</v>
      </c>
      <c r="L209" s="100">
        <f t="shared" si="82"/>
        <v>0</v>
      </c>
      <c r="M209" s="127"/>
      <c r="N209" s="7">
        <f t="shared" si="83"/>
        <v>0</v>
      </c>
      <c r="O209" s="7">
        <f t="shared" si="84"/>
        <v>464.65</v>
      </c>
      <c r="P209" s="7">
        <f t="shared" si="85"/>
        <v>0</v>
      </c>
      <c r="Q209" s="20" t="e">
        <f t="shared" si="86"/>
        <v>#DIV/0!</v>
      </c>
      <c r="V209" s="101"/>
    </row>
    <row r="210" spans="1:22" ht="49.5" x14ac:dyDescent="0.25">
      <c r="A210" s="49" t="s">
        <v>263</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VLOOKUP(A210,'[23]MEMÓRIA LOTE 2 SERTÃO PAJEÚ'!$1:$1048576,6,FALSE)</f>
        <v>24</v>
      </c>
      <c r="H210" s="99">
        <v>1</v>
      </c>
      <c r="I210" s="100">
        <f t="shared" si="80"/>
        <v>0.25509999999999999</v>
      </c>
      <c r="J210" s="6">
        <f>IFERROR(VLOOKUP(C210,'[23]SINAPI DEZEMBRO'!$A:$E,4,FALSE),IFERROR(VLOOKUP(C210,'[23]BANCO DE DADOS'!$A$3:$F$10542,5,FALSE),""))</f>
        <v>1288.1199999999999</v>
      </c>
      <c r="K210" s="7">
        <f t="shared" si="81"/>
        <v>1616.71</v>
      </c>
      <c r="L210" s="100">
        <f t="shared" si="82"/>
        <v>0</v>
      </c>
      <c r="M210" s="127"/>
      <c r="N210" s="7">
        <f t="shared" si="83"/>
        <v>0</v>
      </c>
      <c r="O210" s="7">
        <f t="shared" si="84"/>
        <v>38801.040000000001</v>
      </c>
      <c r="P210" s="7">
        <f t="shared" si="85"/>
        <v>0</v>
      </c>
      <c r="Q210" s="20" t="e">
        <f t="shared" si="86"/>
        <v>#DIV/0!</v>
      </c>
      <c r="V210" s="101"/>
    </row>
    <row r="211" spans="1:22" ht="33" x14ac:dyDescent="0.25">
      <c r="A211" s="49" t="s">
        <v>264</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VLOOKUP(A211,'[23]MEMÓRIA LOTE 2 SERTÃO PAJEÚ'!$1:$1048576,6,FALSE)</f>
        <v>1408</v>
      </c>
      <c r="H211" s="99">
        <v>1</v>
      </c>
      <c r="I211" s="100">
        <f t="shared" si="80"/>
        <v>0.25509999999999999</v>
      </c>
      <c r="J211" s="6">
        <f>IFERROR(VLOOKUP(C211,'[23]SINAPI DEZEMBRO'!$A:$E,4,FALSE),IFERROR(VLOOKUP(C211,'[23]BANCO DE DADOS'!$A$3:$F$10542,5,FALSE),""))</f>
        <v>21.96</v>
      </c>
      <c r="K211" s="7">
        <f t="shared" si="81"/>
        <v>27.56</v>
      </c>
      <c r="L211" s="100">
        <f t="shared" si="82"/>
        <v>0</v>
      </c>
      <c r="M211" s="127"/>
      <c r="N211" s="7">
        <f t="shared" si="83"/>
        <v>0</v>
      </c>
      <c r="O211" s="7">
        <f t="shared" si="84"/>
        <v>38804.480000000003</v>
      </c>
      <c r="P211" s="7">
        <f t="shared" si="85"/>
        <v>0</v>
      </c>
      <c r="Q211" s="20" t="e">
        <f t="shared" si="86"/>
        <v>#DIV/0!</v>
      </c>
      <c r="V211" s="101"/>
    </row>
    <row r="212" spans="1:22" ht="33" x14ac:dyDescent="0.25">
      <c r="A212" s="49" t="s">
        <v>265</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VLOOKUP(A212,'[23]MEMÓRIA LOTE 2 SERTÃO PAJEÚ'!$1:$1048576,6,FALSE)</f>
        <v>660</v>
      </c>
      <c r="H212" s="99">
        <v>1</v>
      </c>
      <c r="I212" s="100">
        <f t="shared" si="80"/>
        <v>0.25509999999999999</v>
      </c>
      <c r="J212" s="6">
        <f>IFERROR(VLOOKUP(C212,'[23]SINAPI DEZEMBRO'!$A:$E,4,FALSE),IFERROR(VLOOKUP(C212,'[23]BANCO DE DADOS'!$A$3:$F$10542,5,FALSE),""))</f>
        <v>0.75</v>
      </c>
      <c r="K212" s="7">
        <f t="shared" si="81"/>
        <v>0.94</v>
      </c>
      <c r="L212" s="100">
        <f t="shared" si="82"/>
        <v>0</v>
      </c>
      <c r="M212" s="127"/>
      <c r="N212" s="7">
        <f t="shared" si="83"/>
        <v>0</v>
      </c>
      <c r="O212" s="7">
        <f t="shared" si="84"/>
        <v>620.4</v>
      </c>
      <c r="P212" s="7">
        <f t="shared" si="85"/>
        <v>0</v>
      </c>
      <c r="Q212" s="20" t="e">
        <f t="shared" si="86"/>
        <v>#DIV/0!</v>
      </c>
      <c r="V212" s="101"/>
    </row>
    <row r="213" spans="1:22" ht="49.5" x14ac:dyDescent="0.25">
      <c r="A213" s="49" t="s">
        <v>266</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VLOOKUP(A213,'[23]MEMÓRIA LOTE 2 SERTÃO PAJEÚ'!$1:$1048576,6,FALSE)</f>
        <v>145</v>
      </c>
      <c r="H213" s="99">
        <v>1</v>
      </c>
      <c r="I213" s="100">
        <f t="shared" si="80"/>
        <v>0.25509999999999999</v>
      </c>
      <c r="J213" s="6">
        <f>IFERROR(VLOOKUP(C213,'[23]SINAPI DEZEMBRO'!$A:$E,4,FALSE),IFERROR(VLOOKUP(C213,'[23]BANCO DE DADOS'!$A$3:$F$10542,5,FALSE),""))</f>
        <v>3.76</v>
      </c>
      <c r="K213" s="7">
        <f t="shared" si="81"/>
        <v>4.71</v>
      </c>
      <c r="L213" s="100">
        <f t="shared" si="82"/>
        <v>0</v>
      </c>
      <c r="M213" s="127"/>
      <c r="N213" s="7">
        <f t="shared" si="83"/>
        <v>0</v>
      </c>
      <c r="O213" s="7">
        <f t="shared" si="84"/>
        <v>682.95</v>
      </c>
      <c r="P213" s="7">
        <f t="shared" si="85"/>
        <v>0</v>
      </c>
      <c r="Q213" s="20" t="e">
        <f t="shared" si="86"/>
        <v>#DIV/0!</v>
      </c>
      <c r="V213" s="101"/>
    </row>
    <row r="214" spans="1:22" ht="49.5" x14ac:dyDescent="0.25">
      <c r="A214" s="49" t="s">
        <v>267</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VLOOKUP(A214,'[23]MEMÓRIA LOTE 2 SERTÃO PAJEÚ'!$1:$1048576,6,FALSE)</f>
        <v>363</v>
      </c>
      <c r="H214" s="99">
        <v>1</v>
      </c>
      <c r="I214" s="100">
        <f t="shared" si="80"/>
        <v>0.25509999999999999</v>
      </c>
      <c r="J214" s="6">
        <f>IFERROR(VLOOKUP(C214,'[23]SINAPI DEZEMBRO'!$A:$E,4,FALSE),IFERROR(VLOOKUP(C214,'[23]BANCO DE DADOS'!$A$3:$F$10542,5,FALSE),""))</f>
        <v>4</v>
      </c>
      <c r="K214" s="7">
        <f t="shared" si="81"/>
        <v>5.0199999999999996</v>
      </c>
      <c r="L214" s="100">
        <f t="shared" si="82"/>
        <v>0</v>
      </c>
      <c r="M214" s="127"/>
      <c r="N214" s="7">
        <f t="shared" si="83"/>
        <v>0</v>
      </c>
      <c r="O214" s="7">
        <f t="shared" si="84"/>
        <v>1822.26</v>
      </c>
      <c r="P214" s="7">
        <f t="shared" si="85"/>
        <v>0</v>
      </c>
      <c r="Q214" s="20" t="e">
        <f t="shared" si="86"/>
        <v>#DIV/0!</v>
      </c>
      <c r="V214" s="101"/>
    </row>
    <row r="215" spans="1:22" ht="33" x14ac:dyDescent="0.25">
      <c r="A215" s="83" t="s">
        <v>268</v>
      </c>
      <c r="B215" s="83"/>
      <c r="C215" s="84"/>
      <c r="D215" s="85"/>
      <c r="E215" s="8" t="s">
        <v>269</v>
      </c>
      <c r="F215" s="85"/>
      <c r="G215" s="86"/>
      <c r="H215" s="85"/>
      <c r="I215" s="85"/>
      <c r="J215" s="87"/>
      <c r="K215" s="85"/>
      <c r="L215" s="85"/>
      <c r="M215" s="129"/>
      <c r="N215" s="85"/>
      <c r="O215" s="88">
        <f>SUM(O216,O218,O224,O226,O228,O237,O253,O262,O279,O289)</f>
        <v>3383167.61</v>
      </c>
      <c r="P215" s="88">
        <f>SUM(P216,P218,P224,P226,P228,P237,P253,P262,P279,P289)</f>
        <v>0</v>
      </c>
      <c r="V215" s="101"/>
    </row>
    <row r="216" spans="1:22" x14ac:dyDescent="0.25">
      <c r="A216" s="89" t="s">
        <v>270</v>
      </c>
      <c r="B216" s="89"/>
      <c r="C216" s="90"/>
      <c r="D216" s="91"/>
      <c r="E216" s="3" t="s">
        <v>58</v>
      </c>
      <c r="F216" s="91"/>
      <c r="G216" s="92"/>
      <c r="H216" s="91"/>
      <c r="I216" s="91"/>
      <c r="J216" s="93"/>
      <c r="K216" s="91"/>
      <c r="L216" s="91"/>
      <c r="M216" s="128"/>
      <c r="N216" s="91"/>
      <c r="O216" s="94">
        <f>SUM(O217)</f>
        <v>290259.09999999998</v>
      </c>
      <c r="P216" s="94">
        <f>SUM(P217)</f>
        <v>0</v>
      </c>
      <c r="V216" s="101"/>
    </row>
    <row r="217" spans="1:22" x14ac:dyDescent="0.25">
      <c r="A217" s="49" t="s">
        <v>271</v>
      </c>
      <c r="B217" s="95" t="str">
        <f>IFERROR(VLOOKUP(C217,'[23]SINAPI DEZEMBRO'!$A:$F,6,FALSE),IFERROR(VLOOKUP(C217,'[23]BANCO DE DADOS'!$A$3:$F$10542,2,FALSE),""))</f>
        <v>COMPOSIÇÃO</v>
      </c>
      <c r="C217" s="96" t="s">
        <v>272</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2 SERTÃO PAJEÚ'!$1:$1048576,6,FALSE)</f>
        <v>1</v>
      </c>
      <c r="H217" s="99">
        <v>1</v>
      </c>
      <c r="I217" s="100">
        <f>IF($H217="","",IF($H217=1,$O$10,IF($H217=2,$O$11,IF($H217=3,$O$12,IF($H217=4,$O$13,IF($H217=5,$O$14,IF($H217=6,$O$15)))))))</f>
        <v>0.25509999999999999</v>
      </c>
      <c r="J217" s="6">
        <f>IFERROR(VLOOKUP(C217,'[23]SINAPI DEZEMBRO'!$A:$E,4,FALSE),IFERROR(VLOOKUP(C217,'[23]BANCO DE DADOS'!$A$3:$F$10542,5,FALSE),""))</f>
        <v>231263.73</v>
      </c>
      <c r="K217" s="7">
        <f>IF($G217="","",TRUNC((J217*I217)+J217,2))</f>
        <v>290259.09999999998</v>
      </c>
      <c r="L217" s="100">
        <f>IF($H217="","",IF($H217=1,$P$10,IF($H217=2,$P$11,IF($H217=3,$P$12,IF($H217=4,$P$13,IF($H217=5,$P$14,IF($H217=6,$P$15)))))))</f>
        <v>0</v>
      </c>
      <c r="M217" s="127"/>
      <c r="N217" s="7">
        <f>IF($G217="","",TRUNC((M217*L217)+M217,2))</f>
        <v>0</v>
      </c>
      <c r="O217" s="7">
        <f>IF($G217="","",TRUNC(K217*G217,2))</f>
        <v>290259.09999999998</v>
      </c>
      <c r="P217" s="7">
        <f>IF($G217="","",TRUNC(N217*G217,2))</f>
        <v>0</v>
      </c>
      <c r="Q217" s="20" t="e">
        <f>P217/P216</f>
        <v>#DIV/0!</v>
      </c>
      <c r="R217" s="20">
        <f>O217/O215</f>
        <v>8.5800000000000001E-2</v>
      </c>
      <c r="S217" s="20" t="e">
        <f>P217/P215</f>
        <v>#DIV/0!</v>
      </c>
      <c r="V217" s="101"/>
    </row>
    <row r="218" spans="1:22" x14ac:dyDescent="0.25">
      <c r="A218" s="89" t="s">
        <v>273</v>
      </c>
      <c r="B218" s="89"/>
      <c r="C218" s="90"/>
      <c r="D218" s="91"/>
      <c r="E218" s="3" t="s">
        <v>62</v>
      </c>
      <c r="F218" s="91"/>
      <c r="G218" s="92"/>
      <c r="H218" s="91"/>
      <c r="I218" s="91"/>
      <c r="J218" s="93"/>
      <c r="K218" s="91"/>
      <c r="L218" s="91"/>
      <c r="M218" s="128"/>
      <c r="N218" s="91"/>
      <c r="O218" s="94">
        <f>SUM(O219:O223)</f>
        <v>348139.83</v>
      </c>
      <c r="P218" s="94">
        <f>SUM(P219:P223)</f>
        <v>0</v>
      </c>
      <c r="V218" s="101"/>
    </row>
    <row r="219" spans="1:22" ht="33" x14ac:dyDescent="0.25">
      <c r="A219" s="49" t="s">
        <v>274</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2 SERTÃO PAJEÚ'!$1:$1048576,6,FALSE)</f>
        <v>358.02</v>
      </c>
      <c r="H219" s="99">
        <v>1</v>
      </c>
      <c r="I219" s="100">
        <f>IF($H219="","",IF($H219=1,$O$10,IF($H219=2,$O$11,IF($H219=3,$O$12,IF($H219=4,$O$13,IF($H219=5,$O$14,IF($H219=6,$O$15)))))))</f>
        <v>0.25509999999999999</v>
      </c>
      <c r="J219" s="6">
        <f>IFERROR(VLOOKUP(C219,'[23]SINAPI DEZEMBRO'!$A:$E,4,FALSE),IFERROR(VLOOKUP(C219,'[23]BANCO DE DADOS'!$A$3:$F$10542,5,FALSE),""))</f>
        <v>464.96</v>
      </c>
      <c r="K219" s="7">
        <f>IF($G219="","",TRUNC((J219*I219)+J219,2))</f>
        <v>583.57000000000005</v>
      </c>
      <c r="L219" s="100">
        <f>IF($H219="","",IF($H219=1,$P$10,IF($H219=2,$P$11,IF($H219=3,$P$12,IF($H219=4,$P$13,IF($H219=5,$P$14,IF($H219=6,$P$15)))))))</f>
        <v>0</v>
      </c>
      <c r="M219" s="127"/>
      <c r="N219" s="7">
        <f>IF($G219="","",TRUNC((M219*L219)+M219,2))</f>
        <v>0</v>
      </c>
      <c r="O219" s="7">
        <f>IF($G219="","",TRUNC(K219*G219,2))</f>
        <v>208929.73</v>
      </c>
      <c r="P219" s="7">
        <f>IF($G219="","",TRUNC(N219*G219,2))</f>
        <v>0</v>
      </c>
      <c r="Q219" s="20" t="e">
        <f>P219/$P$218</f>
        <v>#DIV/0!</v>
      </c>
      <c r="V219" s="101"/>
    </row>
    <row r="220" spans="1:22" ht="49.5" x14ac:dyDescent="0.25">
      <c r="A220" s="49" t="s">
        <v>275</v>
      </c>
      <c r="B220" s="95" t="str">
        <f>IFERROR(VLOOKUP(C220,'[23]SINAPI DEZEMBRO'!$A:$F,6,FALSE),IFERROR(VLOOKUP(C220,'[23]BANCO DE DADOS'!$A$3:$F$10542,2,FALSE),""))</f>
        <v>COMPESA 2024.2</v>
      </c>
      <c r="C220" s="96" t="s">
        <v>65</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2 SERTÃO PAJEÚ'!$1:$1048576,6,FALSE)</f>
        <v>22</v>
      </c>
      <c r="H220" s="99">
        <v>1</v>
      </c>
      <c r="I220" s="100">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0">
        <f>IF($H220="","",IF($H220=1,$P$10,IF($H220=2,$P$11,IF($H220=3,$P$12,IF($H220=4,$P$13,IF($H220=5,$P$14,IF($H220=6,$P$15)))))))</f>
        <v>0</v>
      </c>
      <c r="M220" s="127"/>
      <c r="N220" s="7">
        <f>IF($G220="","",TRUNC((M220*L220)+M220,2))</f>
        <v>0</v>
      </c>
      <c r="O220" s="7">
        <f>IF($G220="","",TRUNC(K220*G220,2))</f>
        <v>115471.18</v>
      </c>
      <c r="P220" s="7">
        <f>IF($G220="","",TRUNC(N220*G220,2))</f>
        <v>0</v>
      </c>
      <c r="Q220" s="20" t="e">
        <f t="shared" ref="Q220:Q223" si="87">P220/$P$218</f>
        <v>#DIV/0!</v>
      </c>
      <c r="V220" s="101"/>
    </row>
    <row r="221" spans="1:22" ht="33" x14ac:dyDescent="0.25">
      <c r="A221" s="49" t="s">
        <v>276</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2 SERTÃO PAJEÚ'!$1:$1048576,6,FALSE)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27"/>
      <c r="N221" s="7">
        <f>IF($G221="","",TRUNC((M221*L221)+M221,2))</f>
        <v>0</v>
      </c>
      <c r="O221" s="7">
        <f>IF($G221="","",TRUNC(K221*G221,2))</f>
        <v>22916.52</v>
      </c>
      <c r="P221" s="7">
        <f>IF($G221="","",TRUNC(N221*G221,2))</f>
        <v>0</v>
      </c>
      <c r="Q221" s="20" t="e">
        <f t="shared" si="87"/>
        <v>#DIV/0!</v>
      </c>
      <c r="V221" s="101"/>
    </row>
    <row r="222" spans="1:22" ht="33" x14ac:dyDescent="0.25">
      <c r="A222" s="49" t="s">
        <v>277</v>
      </c>
      <c r="B222" s="95" t="str">
        <f>IFERROR(VLOOKUP(C222,'[23]SINAPI DEZEMBRO'!$A:$F,6,FALSE),IFERROR(VLOOKUP(C222,'[23]BANCO DE DADOS'!$A$3:$F$10542,2,FALSE),""))</f>
        <v>COMPESA 2024.2</v>
      </c>
      <c r="C222" s="96" t="s">
        <v>68</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2 SERTÃO PAJEÚ'!$1:$1048576,6,FALSE)</f>
        <v>10</v>
      </c>
      <c r="H222" s="99">
        <v>1</v>
      </c>
      <c r="I222" s="100">
        <f>IF($H222="","",IF($H222=1,$O$10,IF($H222=2,$O$11,IF($H222=3,$O$12,IF($H222=4,$O$13,IF($H222=5,$O$14,IF($H222=6,$O$15)))))))</f>
        <v>0.25509999999999999</v>
      </c>
      <c r="J222" s="6">
        <f>IFERROR(VLOOKUP(C222,'[23]SINAPI DEZEMBRO'!$A:$E,4,FALSE),IFERROR(VLOOKUP(C222,'[23]BANCO DE DADOS'!$A$3:$F$10542,5,FALSE),""))</f>
        <v>19.66</v>
      </c>
      <c r="K222" s="7">
        <f>IF($G222="","",TRUNC((J222*I222)+J222,2))</f>
        <v>24.67</v>
      </c>
      <c r="L222" s="100">
        <f>IF($H222="","",IF($H222=1,$P$10,IF($H222=2,$P$11,IF($H222=3,$P$12,IF($H222=4,$P$13,IF($H222=5,$P$14,IF($H222=6,$P$15)))))))</f>
        <v>0</v>
      </c>
      <c r="M222" s="127"/>
      <c r="N222" s="7">
        <f>IF($G222="","",TRUNC((M222*L222)+M222,2))</f>
        <v>0</v>
      </c>
      <c r="O222" s="7">
        <f>IF($G222="","",TRUNC(K222*G222,2))</f>
        <v>246.7</v>
      </c>
      <c r="P222" s="7">
        <f>IF($G222="","",TRUNC(N222*G222,2))</f>
        <v>0</v>
      </c>
      <c r="Q222" s="20" t="e">
        <f t="shared" si="87"/>
        <v>#DIV/0!</v>
      </c>
      <c r="V222" s="101"/>
    </row>
    <row r="223" spans="1:22" ht="33" x14ac:dyDescent="0.25">
      <c r="A223" s="49" t="s">
        <v>278</v>
      </c>
      <c r="B223" s="95" t="str">
        <f>IFERROR(VLOOKUP(C223,'[23]SINAPI DEZEMBRO'!$A:$F,6,FALSE),IFERROR(VLOOKUP(C223,'[23]BANCO DE DADOS'!$A$3:$F$10542,2,FALSE),""))</f>
        <v>COMPESA 2024.2</v>
      </c>
      <c r="C223" s="96" t="s">
        <v>70</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2 SERTÃO PAJEÚ'!$1:$1048576,6,FALSE)</f>
        <v>10</v>
      </c>
      <c r="H223" s="99">
        <v>1</v>
      </c>
      <c r="I223" s="100">
        <f>IF($H223="","",IF($H223=1,$O$10,IF($H223=2,$O$11,IF($H223=3,$O$12,IF($H223=4,$O$13,IF($H223=5,$O$14,IF($H223=6,$O$15)))))))</f>
        <v>0.25509999999999999</v>
      </c>
      <c r="J223" s="6">
        <f>IFERROR(VLOOKUP(C223,'[23]SINAPI DEZEMBRO'!$A:$E,4,FALSE),IFERROR(VLOOKUP(C223,'[23]BANCO DE DADOS'!$A$3:$F$10542,5,FALSE),""))</f>
        <v>45.87</v>
      </c>
      <c r="K223" s="7">
        <f>IF($G223="","",TRUNC((J223*I223)+J223,2))</f>
        <v>57.57</v>
      </c>
      <c r="L223" s="100">
        <f>IF($H223="","",IF($H223=1,$P$10,IF($H223=2,$P$11,IF($H223=3,$P$12,IF($H223=4,$P$13,IF($H223=5,$P$14,IF($H223=6,$P$15)))))))</f>
        <v>0</v>
      </c>
      <c r="M223" s="127"/>
      <c r="N223" s="7">
        <f>IF($G223="","",TRUNC((M223*L223)+M223,2))</f>
        <v>0</v>
      </c>
      <c r="O223" s="7">
        <f>IF($G223="","",TRUNC(K223*G223,2))</f>
        <v>575.70000000000005</v>
      </c>
      <c r="P223" s="7">
        <f>IF($G223="","",TRUNC(N223*G223,2))</f>
        <v>0</v>
      </c>
      <c r="Q223" s="20" t="e">
        <f t="shared" si="87"/>
        <v>#DIV/0!</v>
      </c>
      <c r="V223" s="101"/>
    </row>
    <row r="224" spans="1:22" x14ac:dyDescent="0.25">
      <c r="A224" s="89" t="s">
        <v>279</v>
      </c>
      <c r="B224" s="89"/>
      <c r="C224" s="90"/>
      <c r="D224" s="91"/>
      <c r="E224" s="3" t="s">
        <v>48</v>
      </c>
      <c r="F224" s="91"/>
      <c r="G224" s="92"/>
      <c r="H224" s="91"/>
      <c r="I224" s="91"/>
      <c r="J224" s="93"/>
      <c r="K224" s="91"/>
      <c r="L224" s="91"/>
      <c r="M224" s="128"/>
      <c r="N224" s="91"/>
      <c r="O224" s="94">
        <f>SUM(O225:O225)</f>
        <v>5653.44</v>
      </c>
      <c r="P224" s="94">
        <f>SUM(P225:P225)</f>
        <v>0</v>
      </c>
      <c r="V224" s="101"/>
    </row>
    <row r="225" spans="1:22" ht="33" x14ac:dyDescent="0.25">
      <c r="A225" s="49" t="s">
        <v>280</v>
      </c>
      <c r="B225" s="95" t="str">
        <f>IFERROR(VLOOKUP(C225,'[23]SINAPI DEZEMBRO'!$A:$F,6,FALSE),IFERROR(VLOOKUP(C225,'[23]BANCO DE DADOS'!$A$3:$F$10542,2,FALSE),""))</f>
        <v>COMPOSIÇÃO</v>
      </c>
      <c r="C225" s="96" t="s">
        <v>190</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2 SERTÃO PAJEÚ'!$1:$1048576,6,FALSE)</f>
        <v>16</v>
      </c>
      <c r="H225" s="99">
        <v>1</v>
      </c>
      <c r="I225" s="100">
        <f>IF($H225="","",IF($H225=1,$O$10,IF($H225=2,$O$11,IF($H225=3,$O$12,IF($H225=4,$O$13,IF($H225=5,$O$14,IF($H225=6,$O$15)))))))</f>
        <v>0.25509999999999999</v>
      </c>
      <c r="J225" s="6">
        <f>IFERROR(VLOOKUP(C225,'[23]SINAPI DEZEMBRO'!$A:$E,4,FALSE),IFERROR(VLOOKUP(C225,'[23]BANCO DE DADOS'!$A$3:$F$10542,5,FALSE),""))</f>
        <v>281.52999999999997</v>
      </c>
      <c r="K225" s="7">
        <f>IF($G225="","",TRUNC((J225*I225)+J225,2))</f>
        <v>353.34</v>
      </c>
      <c r="L225" s="100">
        <f>IF($H225="","",IF($H225=1,$P$10,IF($H225=2,$P$11,IF($H225=3,$P$12,IF($H225=4,$P$13,IF($H225=5,$P$14,IF($H225=6,$P$15)))))))</f>
        <v>0</v>
      </c>
      <c r="M225" s="127"/>
      <c r="N225" s="7">
        <f>IF($G225="","",TRUNC((M225*L225)+M225,2))</f>
        <v>0</v>
      </c>
      <c r="O225" s="7">
        <f>IF($G225="","",TRUNC(K225*G225,2))</f>
        <v>5653.44</v>
      </c>
      <c r="P225" s="7">
        <f>IF($G225="","",TRUNC(N225*G225,2))</f>
        <v>0</v>
      </c>
      <c r="Q225" s="20" t="e">
        <f>P225/P224</f>
        <v>#DIV/0!</v>
      </c>
      <c r="V225" s="101"/>
    </row>
    <row r="226" spans="1:22" x14ac:dyDescent="0.25">
      <c r="A226" s="89" t="s">
        <v>281</v>
      </c>
      <c r="B226" s="89"/>
      <c r="C226" s="90"/>
      <c r="D226" s="91"/>
      <c r="E226" s="3" t="s">
        <v>52</v>
      </c>
      <c r="F226" s="91"/>
      <c r="G226" s="92"/>
      <c r="H226" s="91"/>
      <c r="I226" s="91"/>
      <c r="J226" s="93"/>
      <c r="K226" s="91"/>
      <c r="L226" s="91"/>
      <c r="M226" s="128"/>
      <c r="N226" s="91"/>
      <c r="O226" s="94">
        <f>SUM(O227:O227)</f>
        <v>5653.44</v>
      </c>
      <c r="P226" s="94">
        <f>SUM(P227:P227)</f>
        <v>0</v>
      </c>
      <c r="V226" s="101"/>
    </row>
    <row r="227" spans="1:22" ht="33" x14ac:dyDescent="0.25">
      <c r="A227" s="49" t="s">
        <v>282</v>
      </c>
      <c r="B227" s="95" t="str">
        <f>IFERROR(VLOOKUP(C227,'[23]SINAPI DEZEMBRO'!$A:$F,6,FALSE),IFERROR(VLOOKUP(C227,'[23]BANCO DE DADOS'!$A$3:$F$10542,2,FALSE),""))</f>
        <v>COMPOSIÇÃO</v>
      </c>
      <c r="C227" s="96" t="s">
        <v>193</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2 SERTÃO PAJEÚ'!$1:$1048576,6,FALSE)</f>
        <v>16</v>
      </c>
      <c r="H227" s="99">
        <v>1</v>
      </c>
      <c r="I227" s="100">
        <f>IF($H227="","",IF($H227=1,$O$10,IF($H227=2,$O$11,IF($H227=3,$O$12,IF($H227=4,$O$13,IF($H227=5,$O$14,IF($H227=6,$O$15)))))))</f>
        <v>0.25509999999999999</v>
      </c>
      <c r="J227" s="6">
        <f>IFERROR(VLOOKUP(C227,'[23]SINAPI DEZEMBRO'!$A:$E,4,FALSE),IFERROR(VLOOKUP(C227,'[23]BANCO DE DADOS'!$A$3:$F$10542,5,FALSE),""))</f>
        <v>281.52999999999997</v>
      </c>
      <c r="K227" s="7">
        <f>IF($G227="","",TRUNC((J227*I227)+J227,2))</f>
        <v>353.34</v>
      </c>
      <c r="L227" s="100">
        <f>IF($H227="","",IF($H227=1,$P$10,IF($H227=2,$P$11,IF($H227=3,$P$12,IF($H227=4,$P$13,IF($H227=5,$P$14,IF($H227=6,$P$15)))))))</f>
        <v>0</v>
      </c>
      <c r="M227" s="127"/>
      <c r="N227" s="7">
        <f>IF($G227="","",TRUNC((M227*L227)+M227,2))</f>
        <v>0</v>
      </c>
      <c r="O227" s="7">
        <f>IF($G227="","",TRUNC(K227*G227,2))</f>
        <v>5653.44</v>
      </c>
      <c r="P227" s="7">
        <f>IF($G227="","",TRUNC(N227*G227,2))</f>
        <v>0</v>
      </c>
      <c r="Q227" s="20" t="e">
        <f>P227/P226</f>
        <v>#DIV/0!</v>
      </c>
      <c r="V227" s="101"/>
    </row>
    <row r="228" spans="1:22" x14ac:dyDescent="0.25">
      <c r="A228" s="89" t="s">
        <v>283</v>
      </c>
      <c r="B228" s="89"/>
      <c r="C228" s="90"/>
      <c r="D228" s="91"/>
      <c r="E228" s="3" t="s">
        <v>78</v>
      </c>
      <c r="F228" s="91"/>
      <c r="G228" s="92"/>
      <c r="H228" s="91"/>
      <c r="I228" s="91"/>
      <c r="J228" s="93"/>
      <c r="K228" s="91"/>
      <c r="L228" s="91"/>
      <c r="M228" s="128"/>
      <c r="N228" s="91"/>
      <c r="O228" s="94">
        <f>SUM(O229:O236)</f>
        <v>172317.59</v>
      </c>
      <c r="P228" s="94">
        <f>SUM(P229:P236)</f>
        <v>0</v>
      </c>
      <c r="V228" s="101"/>
    </row>
    <row r="229" spans="1:22" ht="49.5" x14ac:dyDescent="0.25">
      <c r="A229" s="49" t="s">
        <v>284</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2 SERTÃO PAJEÚ'!$1:$1048576,6,FALSE)</f>
        <v>1582.81</v>
      </c>
      <c r="H229" s="99">
        <v>1</v>
      </c>
      <c r="I229" s="100">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0">
        <f t="shared" ref="L229:L236" si="90">IF($H229="","",IF($H229=1,$P$10,IF($H229=2,$P$11,IF($H229=3,$P$12,IF($H229=4,$P$13,IF($H229=5,$P$14,IF($H229=6,$P$15)))))))</f>
        <v>0</v>
      </c>
      <c r="M229" s="127"/>
      <c r="N229" s="7">
        <f t="shared" ref="N229:N236" si="91">IF($G229="","",TRUNC((M229*L229)+M229,2))</f>
        <v>0</v>
      </c>
      <c r="O229" s="7">
        <f t="shared" ref="O229:O236" si="92">IF($G229="","",TRUNC(K229*G229,2))</f>
        <v>16698.64</v>
      </c>
      <c r="P229" s="7">
        <f t="shared" ref="P229:P236" si="93">IF($G229="","",TRUNC(N229*G229,2))</f>
        <v>0</v>
      </c>
      <c r="Q229" s="20" t="e">
        <f>P229/$P$228</f>
        <v>#DIV/0!</v>
      </c>
      <c r="V229" s="101"/>
    </row>
    <row r="230" spans="1:22" x14ac:dyDescent="0.25">
      <c r="A230" s="49" t="s">
        <v>285</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2 SERTÃO PAJEÚ'!$1:$1048576,6,FALSE)</f>
        <v>1582.81</v>
      </c>
      <c r="H230" s="99">
        <v>1</v>
      </c>
      <c r="I230" s="100">
        <f t="shared" si="88"/>
        <v>0.25509999999999999</v>
      </c>
      <c r="J230" s="6">
        <f>IFERROR(VLOOKUP(C230,'[23]SINAPI DEZEMBRO'!$A:$E,4,FALSE),IFERROR(VLOOKUP(C230,'[23]BANCO DE DADOS'!$A$3:$F$10542,5,FALSE),""))</f>
        <v>2.69</v>
      </c>
      <c r="K230" s="7">
        <f t="shared" si="89"/>
        <v>3.37</v>
      </c>
      <c r="L230" s="100">
        <f t="shared" si="90"/>
        <v>0</v>
      </c>
      <c r="M230" s="127"/>
      <c r="N230" s="7">
        <f t="shared" si="91"/>
        <v>0</v>
      </c>
      <c r="O230" s="7">
        <f t="shared" si="92"/>
        <v>5334.06</v>
      </c>
      <c r="P230" s="7">
        <f t="shared" si="93"/>
        <v>0</v>
      </c>
      <c r="Q230" s="20" t="e">
        <f t="shared" ref="Q230:Q236" si="94">P230/$P$228</f>
        <v>#DIV/0!</v>
      </c>
      <c r="V230" s="101"/>
    </row>
    <row r="231" spans="1:22" ht="33" x14ac:dyDescent="0.25">
      <c r="A231" s="49" t="s">
        <v>286</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2 SERTÃO PAJEÚ'!$1:$1048576,6,FALSE)</f>
        <v>110.31</v>
      </c>
      <c r="H231" s="99">
        <v>1</v>
      </c>
      <c r="I231" s="100">
        <f t="shared" si="88"/>
        <v>0.25509999999999999</v>
      </c>
      <c r="J231" s="6">
        <f>IFERROR(VLOOKUP(C231,'[23]SINAPI DEZEMBRO'!$A:$E,4,FALSE),IFERROR(VLOOKUP(C231,'[23]BANCO DE DADOS'!$A$3:$F$10542,5,FALSE),""))</f>
        <v>15.23</v>
      </c>
      <c r="K231" s="7">
        <f t="shared" si="89"/>
        <v>19.11</v>
      </c>
      <c r="L231" s="100">
        <f t="shared" si="90"/>
        <v>0</v>
      </c>
      <c r="M231" s="127"/>
      <c r="N231" s="7">
        <f t="shared" si="91"/>
        <v>0</v>
      </c>
      <c r="O231" s="7">
        <f t="shared" si="92"/>
        <v>2108.02</v>
      </c>
      <c r="P231" s="7">
        <f t="shared" si="93"/>
        <v>0</v>
      </c>
      <c r="Q231" s="20" t="e">
        <f t="shared" si="94"/>
        <v>#DIV/0!</v>
      </c>
      <c r="V231" s="101"/>
    </row>
    <row r="232" spans="1:22" ht="49.5" x14ac:dyDescent="0.25">
      <c r="A232" s="49" t="s">
        <v>287</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2 SERTÃO PAJEÚ'!$1:$1048576,6,FALSE)</f>
        <v>10552.11</v>
      </c>
      <c r="H232" s="99">
        <v>1</v>
      </c>
      <c r="I232" s="100">
        <f t="shared" si="88"/>
        <v>0.25509999999999999</v>
      </c>
      <c r="J232" s="6">
        <f>IFERROR(VLOOKUP(C232,'[23]SINAPI DEZEMBRO'!$A:$E,4,FALSE),IFERROR(VLOOKUP(C232,'[23]BANCO DE DADOS'!$A$3:$F$10542,5,FALSE),""))</f>
        <v>0.65</v>
      </c>
      <c r="K232" s="7">
        <f t="shared" si="89"/>
        <v>0.81</v>
      </c>
      <c r="L232" s="100">
        <f t="shared" si="90"/>
        <v>0</v>
      </c>
      <c r="M232" s="127"/>
      <c r="N232" s="7">
        <f t="shared" si="91"/>
        <v>0</v>
      </c>
      <c r="O232" s="7">
        <f t="shared" si="92"/>
        <v>8547.2000000000007</v>
      </c>
      <c r="P232" s="7">
        <f t="shared" si="93"/>
        <v>0</v>
      </c>
      <c r="Q232" s="20" t="e">
        <f t="shared" si="94"/>
        <v>#DIV/0!</v>
      </c>
      <c r="V232" s="101"/>
    </row>
    <row r="233" spans="1:22" ht="49.5" x14ac:dyDescent="0.25">
      <c r="A233" s="49" t="s">
        <v>288</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2 SERTÃO PAJEÚ'!$1:$1048576,6,FALSE)</f>
        <v>2743.54</v>
      </c>
      <c r="H233" s="99">
        <v>1</v>
      </c>
      <c r="I233" s="100">
        <f t="shared" si="88"/>
        <v>0.25509999999999999</v>
      </c>
      <c r="J233" s="6">
        <f>IFERROR(VLOOKUP(C233,'[23]SINAPI DEZEMBRO'!$A:$E,4,FALSE),IFERROR(VLOOKUP(C233,'[23]BANCO DE DADOS'!$A$3:$F$10542,5,FALSE),""))</f>
        <v>6.66</v>
      </c>
      <c r="K233" s="7">
        <f t="shared" si="89"/>
        <v>8.35</v>
      </c>
      <c r="L233" s="100">
        <f t="shared" si="90"/>
        <v>0</v>
      </c>
      <c r="M233" s="127"/>
      <c r="N233" s="7">
        <f t="shared" si="91"/>
        <v>0</v>
      </c>
      <c r="O233" s="7">
        <f t="shared" si="92"/>
        <v>22908.55</v>
      </c>
      <c r="P233" s="7">
        <f t="shared" si="93"/>
        <v>0</v>
      </c>
      <c r="Q233" s="20" t="e">
        <f t="shared" si="94"/>
        <v>#DIV/0!</v>
      </c>
      <c r="V233" s="101"/>
    </row>
    <row r="234" spans="1:22" ht="33" x14ac:dyDescent="0.25">
      <c r="A234" s="49" t="s">
        <v>289</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2 SERTÃO PAJEÚ'!$1:$1048576,6,FALSE)</f>
        <v>41153.1</v>
      </c>
      <c r="H234" s="99">
        <v>1</v>
      </c>
      <c r="I234" s="100">
        <f t="shared" si="88"/>
        <v>0.25509999999999999</v>
      </c>
      <c r="J234" s="6">
        <f>IFERROR(VLOOKUP(C234,'[23]SINAPI DEZEMBRO'!$A:$E,4,FALSE),IFERROR(VLOOKUP(C234,'[23]BANCO DE DADOS'!$A$3:$F$10542,5,FALSE),""))</f>
        <v>2.16</v>
      </c>
      <c r="K234" s="7">
        <f t="shared" si="89"/>
        <v>2.71</v>
      </c>
      <c r="L234" s="100">
        <f t="shared" si="90"/>
        <v>0</v>
      </c>
      <c r="M234" s="127"/>
      <c r="N234" s="7">
        <f t="shared" si="91"/>
        <v>0</v>
      </c>
      <c r="O234" s="7">
        <f t="shared" si="92"/>
        <v>111524.9</v>
      </c>
      <c r="P234" s="7">
        <f t="shared" si="93"/>
        <v>0</v>
      </c>
      <c r="Q234" s="20" t="e">
        <f t="shared" si="94"/>
        <v>#DIV/0!</v>
      </c>
      <c r="V234" s="101"/>
    </row>
    <row r="235" spans="1:22" ht="33" x14ac:dyDescent="0.25">
      <c r="A235" s="49" t="s">
        <v>290</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2 SERTÃO PAJEÚ'!$1:$1048576,6,FALSE)</f>
        <v>1</v>
      </c>
      <c r="H235" s="99">
        <v>1</v>
      </c>
      <c r="I235" s="100">
        <f t="shared" si="88"/>
        <v>0.25509999999999999</v>
      </c>
      <c r="J235" s="6">
        <f>IFERROR(VLOOKUP(C235,'[23]SINAPI DEZEMBRO'!$A:$E,4,FALSE),IFERROR(VLOOKUP(C235,'[23]BANCO DE DADOS'!$A$3:$F$10542,5,FALSE),""))</f>
        <v>106.85</v>
      </c>
      <c r="K235" s="7">
        <f t="shared" si="89"/>
        <v>134.1</v>
      </c>
      <c r="L235" s="100">
        <f t="shared" si="90"/>
        <v>0</v>
      </c>
      <c r="M235" s="127"/>
      <c r="N235" s="7">
        <f t="shared" si="91"/>
        <v>0</v>
      </c>
      <c r="O235" s="7">
        <f t="shared" si="92"/>
        <v>134.1</v>
      </c>
      <c r="P235" s="7">
        <f t="shared" si="93"/>
        <v>0</v>
      </c>
      <c r="Q235" s="20" t="e">
        <f t="shared" si="94"/>
        <v>#DIV/0!</v>
      </c>
      <c r="V235" s="101"/>
    </row>
    <row r="236" spans="1:22" x14ac:dyDescent="0.25">
      <c r="A236" s="49" t="s">
        <v>291</v>
      </c>
      <c r="B236" s="95" t="str">
        <f>IFERROR(VLOOKUP(C236,'[23]SINAPI DEZEMBRO'!$A:$F,6,FALSE),IFERROR(VLOOKUP(C236,'[23]BANCO DE DADOS'!$A$3:$F$10542,2,FALSE),""))</f>
        <v>COMPOSIÇÃO</v>
      </c>
      <c r="C236" s="96" t="s">
        <v>87</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2 SERTÃO PAJEÚ'!$1:$1048576,6,FALSE)</f>
        <v>110.31</v>
      </c>
      <c r="H236" s="99">
        <v>5</v>
      </c>
      <c r="I236" s="100">
        <f t="shared" si="88"/>
        <v>0.184</v>
      </c>
      <c r="J236" s="6">
        <f>IFERROR(VLOOKUP(C236,'[23]SINAPI DEZEMBRO'!$A:$E,4,FALSE),IFERROR(VLOOKUP(C236,'[23]BANCO DE DADOS'!$A$3:$F$10542,5,FALSE),""))</f>
        <v>38.76</v>
      </c>
      <c r="K236" s="7">
        <f t="shared" si="89"/>
        <v>45.89</v>
      </c>
      <c r="L236" s="100">
        <f t="shared" si="90"/>
        <v>0</v>
      </c>
      <c r="M236" s="127"/>
      <c r="N236" s="7">
        <f t="shared" si="91"/>
        <v>0</v>
      </c>
      <c r="O236" s="7">
        <f t="shared" si="92"/>
        <v>5062.12</v>
      </c>
      <c r="P236" s="7">
        <f t="shared" si="93"/>
        <v>0</v>
      </c>
      <c r="Q236" s="20" t="e">
        <f t="shared" si="94"/>
        <v>#DIV/0!</v>
      </c>
      <c r="V236" s="101"/>
    </row>
    <row r="237" spans="1:22" x14ac:dyDescent="0.25">
      <c r="A237" s="89" t="s">
        <v>292</v>
      </c>
      <c r="B237" s="89"/>
      <c r="C237" s="90"/>
      <c r="D237" s="91"/>
      <c r="E237" s="3" t="s">
        <v>293</v>
      </c>
      <c r="F237" s="91"/>
      <c r="G237" s="92"/>
      <c r="H237" s="91"/>
      <c r="I237" s="91"/>
      <c r="J237" s="93"/>
      <c r="K237" s="91"/>
      <c r="L237" s="91"/>
      <c r="M237" s="128"/>
      <c r="N237" s="91"/>
      <c r="O237" s="94">
        <f>SUM(O238:O252)</f>
        <v>1782214.3</v>
      </c>
      <c r="P237" s="94">
        <f>SUM(P238:P252)</f>
        <v>0</v>
      </c>
      <c r="V237" s="101"/>
    </row>
    <row r="238" spans="1:22" ht="49.5" x14ac:dyDescent="0.25">
      <c r="A238" s="49" t="s">
        <v>294</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2 SERTÃO PAJEÚ'!$1:$1048576,6,FALSE)</f>
        <v>10552.11</v>
      </c>
      <c r="H238" s="99">
        <v>1</v>
      </c>
      <c r="I238" s="100">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0">
        <f t="shared" ref="L238:L252" si="97">IF($H238="","",IF($H238=1,$P$10,IF($H238=2,$P$11,IF($H238=3,$P$12,IF($H238=4,$P$13,IF($H238=5,$P$14,IF($H238=6,$P$15)))))))</f>
        <v>0</v>
      </c>
      <c r="M238" s="127"/>
      <c r="N238" s="7">
        <f t="shared" ref="N238:N252" si="98">IF($G238="","",TRUNC((M238*L238)+M238,2))</f>
        <v>0</v>
      </c>
      <c r="O238" s="7">
        <f t="shared" ref="O238:O252" si="99">IF($G238="","",TRUNC(K238*G238,2))</f>
        <v>35560.61</v>
      </c>
      <c r="P238" s="7">
        <f t="shared" ref="P238:P252" si="100">IF($G238="","",TRUNC(N238*G238,2))</f>
        <v>0</v>
      </c>
      <c r="Q238" s="20" t="e">
        <f>P238/$P$237</f>
        <v>#DIV/0!</v>
      </c>
      <c r="V238" s="101"/>
    </row>
    <row r="239" spans="1:22" ht="33" x14ac:dyDescent="0.25">
      <c r="A239" s="49" t="s">
        <v>295</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2 SERTÃO PAJEÚ'!$1:$1048576,6,FALSE)</f>
        <v>551.58000000000004</v>
      </c>
      <c r="H239" s="99">
        <v>1</v>
      </c>
      <c r="I239" s="100">
        <f t="shared" si="95"/>
        <v>0.25509999999999999</v>
      </c>
      <c r="J239" s="6">
        <f>IFERROR(VLOOKUP(C239,'[23]SINAPI DEZEMBRO'!$A:$E,4,FALSE),IFERROR(VLOOKUP(C239,'[23]BANCO DE DADOS'!$A$3:$F$10542,5,FALSE),""))</f>
        <v>60.81</v>
      </c>
      <c r="K239" s="7">
        <f t="shared" si="96"/>
        <v>76.319999999999993</v>
      </c>
      <c r="L239" s="100">
        <f t="shared" si="97"/>
        <v>0</v>
      </c>
      <c r="M239" s="127"/>
      <c r="N239" s="7">
        <f t="shared" si="98"/>
        <v>0</v>
      </c>
      <c r="O239" s="7">
        <f t="shared" si="99"/>
        <v>42096.58</v>
      </c>
      <c r="P239" s="7">
        <f t="shared" si="100"/>
        <v>0</v>
      </c>
      <c r="Q239" s="20" t="e">
        <f t="shared" ref="Q239:Q252" si="101">P239/$P$237</f>
        <v>#DIV/0!</v>
      </c>
      <c r="V239" s="101"/>
    </row>
    <row r="240" spans="1:22" ht="49.5" x14ac:dyDescent="0.25">
      <c r="A240" s="49" t="s">
        <v>296</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2 SERTÃO PAJEÚ'!$1:$1048576,6,FALSE)</f>
        <v>1055.21</v>
      </c>
      <c r="H240" s="99">
        <v>1</v>
      </c>
      <c r="I240" s="100">
        <f t="shared" si="95"/>
        <v>0.25509999999999999</v>
      </c>
      <c r="J240" s="6">
        <f>IFERROR(VLOOKUP(C240,'[23]SINAPI DEZEMBRO'!$A:$E,4,FALSE),IFERROR(VLOOKUP(C240,'[23]BANCO DE DADOS'!$A$3:$F$10542,5,FALSE),""))</f>
        <v>174.98</v>
      </c>
      <c r="K240" s="7">
        <f t="shared" si="96"/>
        <v>219.61</v>
      </c>
      <c r="L240" s="100">
        <f t="shared" si="97"/>
        <v>0</v>
      </c>
      <c r="M240" s="127"/>
      <c r="N240" s="7">
        <f t="shared" si="98"/>
        <v>0</v>
      </c>
      <c r="O240" s="7">
        <f t="shared" si="99"/>
        <v>231734.66</v>
      </c>
      <c r="P240" s="7">
        <f t="shared" si="100"/>
        <v>0</v>
      </c>
      <c r="Q240" s="20" t="e">
        <f t="shared" si="101"/>
        <v>#DIV/0!</v>
      </c>
      <c r="R240" s="103"/>
      <c r="V240" s="101"/>
    </row>
    <row r="241" spans="1:22" ht="49.5" x14ac:dyDescent="0.25">
      <c r="A241" s="49" t="s">
        <v>297</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2 SERTÃO PAJEÚ'!$1:$1048576,6,FALSE)</f>
        <v>1717.1</v>
      </c>
      <c r="H241" s="99">
        <v>1</v>
      </c>
      <c r="I241" s="100">
        <f t="shared" si="95"/>
        <v>0.25509999999999999</v>
      </c>
      <c r="J241" s="6">
        <f>IFERROR(VLOOKUP(C241,'[23]SINAPI DEZEMBRO'!$A:$E,4,FALSE),IFERROR(VLOOKUP(C241,'[23]BANCO DE DADOS'!$A$3:$F$10542,5,FALSE),""))</f>
        <v>8.4700000000000006</v>
      </c>
      <c r="K241" s="7">
        <f t="shared" si="96"/>
        <v>10.63</v>
      </c>
      <c r="L241" s="100">
        <f t="shared" si="97"/>
        <v>0</v>
      </c>
      <c r="M241" s="127"/>
      <c r="N241" s="7">
        <f t="shared" si="98"/>
        <v>0</v>
      </c>
      <c r="O241" s="7">
        <f t="shared" si="99"/>
        <v>18252.77</v>
      </c>
      <c r="P241" s="7">
        <f t="shared" si="100"/>
        <v>0</v>
      </c>
      <c r="Q241" s="20" t="e">
        <f t="shared" si="101"/>
        <v>#DIV/0!</v>
      </c>
      <c r="V241" s="101"/>
    </row>
    <row r="242" spans="1:22" ht="49.5" x14ac:dyDescent="0.25">
      <c r="A242" s="49" t="s">
        <v>298</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2 SERTÃO PAJEÚ'!$1:$1048576,6,FALSE)</f>
        <v>251554.56</v>
      </c>
      <c r="H242" s="99">
        <v>1</v>
      </c>
      <c r="I242" s="100">
        <f t="shared" si="95"/>
        <v>0.25509999999999999</v>
      </c>
      <c r="J242" s="6">
        <f>IFERROR(VLOOKUP(C242,'[23]SINAPI DEZEMBRO'!$A:$E,4,FALSE),IFERROR(VLOOKUP(C242,'[23]BANCO DE DADOS'!$A$3:$F$10542,5,FALSE),""))</f>
        <v>0.87</v>
      </c>
      <c r="K242" s="7">
        <f t="shared" si="96"/>
        <v>1.0900000000000001</v>
      </c>
      <c r="L242" s="100">
        <f t="shared" si="97"/>
        <v>0</v>
      </c>
      <c r="M242" s="127"/>
      <c r="N242" s="7">
        <f t="shared" si="98"/>
        <v>0</v>
      </c>
      <c r="O242" s="7">
        <f t="shared" si="99"/>
        <v>274194.46999999997</v>
      </c>
      <c r="P242" s="7">
        <f t="shared" si="100"/>
        <v>0</v>
      </c>
      <c r="Q242" s="20" t="e">
        <f t="shared" si="101"/>
        <v>#DIV/0!</v>
      </c>
      <c r="V242" s="101"/>
    </row>
    <row r="243" spans="1:22" ht="33" x14ac:dyDescent="0.25">
      <c r="A243" s="49" t="s">
        <v>299</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2 SERTÃO PAJEÚ'!$1:$1048576,6,FALSE)</f>
        <v>27950.5</v>
      </c>
      <c r="H243" s="99">
        <v>1</v>
      </c>
      <c r="I243" s="100">
        <f t="shared" si="95"/>
        <v>0.25509999999999999</v>
      </c>
      <c r="J243" s="6">
        <f>IFERROR(VLOOKUP(C243,'[23]SINAPI DEZEMBRO'!$A:$E,4,FALSE),IFERROR(VLOOKUP(C243,'[23]BANCO DE DADOS'!$A$3:$F$10542,5,FALSE),""))</f>
        <v>2.16</v>
      </c>
      <c r="K243" s="7">
        <f t="shared" si="96"/>
        <v>2.71</v>
      </c>
      <c r="L243" s="100">
        <f t="shared" si="97"/>
        <v>0</v>
      </c>
      <c r="M243" s="127"/>
      <c r="N243" s="7">
        <f t="shared" si="98"/>
        <v>0</v>
      </c>
      <c r="O243" s="7">
        <f t="shared" si="99"/>
        <v>75745.850000000006</v>
      </c>
      <c r="P243" s="7">
        <f t="shared" si="100"/>
        <v>0</v>
      </c>
      <c r="Q243" s="20" t="e">
        <f t="shared" si="101"/>
        <v>#DIV/0!</v>
      </c>
      <c r="V243" s="101"/>
    </row>
    <row r="244" spans="1:22" ht="33" x14ac:dyDescent="0.25">
      <c r="A244" s="49" t="s">
        <v>300</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2 SERTÃO PAJEÚ'!$1:$1048576,6,FALSE)</f>
        <v>2510.04</v>
      </c>
      <c r="H244" s="99">
        <v>1</v>
      </c>
      <c r="I244" s="100">
        <f t="shared" si="95"/>
        <v>0.25509999999999999</v>
      </c>
      <c r="J244" s="6">
        <f>IFERROR(VLOOKUP(C244,'[23]SINAPI DEZEMBRO'!$A:$E,4,FALSE),IFERROR(VLOOKUP(C244,'[23]BANCO DE DADOS'!$A$3:$F$10542,5,FALSE),""))</f>
        <v>87.16</v>
      </c>
      <c r="K244" s="7">
        <f t="shared" si="96"/>
        <v>109.39</v>
      </c>
      <c r="L244" s="100">
        <f t="shared" si="97"/>
        <v>0</v>
      </c>
      <c r="M244" s="127"/>
      <c r="N244" s="7">
        <f t="shared" si="98"/>
        <v>0</v>
      </c>
      <c r="O244" s="7">
        <f t="shared" si="99"/>
        <v>274573.27</v>
      </c>
      <c r="P244" s="7">
        <f t="shared" si="100"/>
        <v>0</v>
      </c>
      <c r="Q244" s="20" t="e">
        <f t="shared" si="101"/>
        <v>#DIV/0!</v>
      </c>
      <c r="V244" s="101"/>
    </row>
    <row r="245" spans="1:22" ht="33" x14ac:dyDescent="0.25">
      <c r="A245" s="49" t="s">
        <v>301</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2 SERTÃO PAJEÚ'!$1:$1048576,6,FALSE)</f>
        <v>3885.16</v>
      </c>
      <c r="H245" s="99">
        <v>1</v>
      </c>
      <c r="I245" s="100">
        <f t="shared" si="95"/>
        <v>0.25509999999999999</v>
      </c>
      <c r="J245" s="6">
        <f>IFERROR(VLOOKUP(C245,'[23]SINAPI DEZEMBRO'!$A:$E,4,FALSE),IFERROR(VLOOKUP(C245,'[23]BANCO DE DADOS'!$A$3:$F$10542,5,FALSE),""))</f>
        <v>101.23</v>
      </c>
      <c r="K245" s="7">
        <f t="shared" si="96"/>
        <v>127.05</v>
      </c>
      <c r="L245" s="100">
        <f t="shared" si="97"/>
        <v>0</v>
      </c>
      <c r="M245" s="127"/>
      <c r="N245" s="7">
        <f t="shared" si="98"/>
        <v>0</v>
      </c>
      <c r="O245" s="7">
        <f t="shared" si="99"/>
        <v>493609.57</v>
      </c>
      <c r="P245" s="7">
        <f t="shared" si="100"/>
        <v>0</v>
      </c>
      <c r="Q245" s="20" t="e">
        <f t="shared" si="101"/>
        <v>#DIV/0!</v>
      </c>
      <c r="V245" s="101"/>
    </row>
    <row r="246" spans="1:22" ht="33" x14ac:dyDescent="0.25">
      <c r="A246" s="49" t="s">
        <v>302</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2 SERTÃO PAJEÚ'!$1:$1048576,6,FALSE)</f>
        <v>1918.56</v>
      </c>
      <c r="H246" s="99">
        <v>1</v>
      </c>
      <c r="I246" s="100">
        <f t="shared" si="95"/>
        <v>0.25509999999999999</v>
      </c>
      <c r="J246" s="6">
        <f>IFERROR(VLOOKUP(C246,'[23]SINAPI DEZEMBRO'!$A:$E,4,FALSE),IFERROR(VLOOKUP(C246,'[23]BANCO DE DADOS'!$A$3:$F$10542,5,FALSE),""))</f>
        <v>45.01</v>
      </c>
      <c r="K246" s="7">
        <f t="shared" si="96"/>
        <v>56.49</v>
      </c>
      <c r="L246" s="100">
        <f t="shared" si="97"/>
        <v>0</v>
      </c>
      <c r="M246" s="127"/>
      <c r="N246" s="7">
        <f t="shared" si="98"/>
        <v>0</v>
      </c>
      <c r="O246" s="7">
        <f t="shared" si="99"/>
        <v>108379.45</v>
      </c>
      <c r="P246" s="7">
        <f t="shared" si="100"/>
        <v>0</v>
      </c>
      <c r="Q246" s="20" t="e">
        <f t="shared" si="101"/>
        <v>#DIV/0!</v>
      </c>
      <c r="V246" s="101"/>
    </row>
    <row r="247" spans="1:22" ht="33" x14ac:dyDescent="0.25">
      <c r="A247" s="49" t="s">
        <v>303</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2 SERTÃO PAJEÚ'!$1:$1048576,6,FALSE)</f>
        <v>213.17</v>
      </c>
      <c r="H247" s="99">
        <v>1</v>
      </c>
      <c r="I247" s="100">
        <f t="shared" si="95"/>
        <v>0.25509999999999999</v>
      </c>
      <c r="J247" s="6">
        <f>IFERROR(VLOOKUP(C247,'[23]SINAPI DEZEMBRO'!$A:$E,4,FALSE),IFERROR(VLOOKUP(C247,'[23]BANCO DE DADOS'!$A$3:$F$10542,5,FALSE),""))</f>
        <v>52.41</v>
      </c>
      <c r="K247" s="7">
        <f t="shared" si="96"/>
        <v>65.77</v>
      </c>
      <c r="L247" s="100">
        <f t="shared" si="97"/>
        <v>0</v>
      </c>
      <c r="M247" s="127"/>
      <c r="N247" s="7">
        <f t="shared" si="98"/>
        <v>0</v>
      </c>
      <c r="O247" s="7">
        <f t="shared" si="99"/>
        <v>14020.19</v>
      </c>
      <c r="P247" s="7">
        <f t="shared" si="100"/>
        <v>0</v>
      </c>
      <c r="Q247" s="20" t="e">
        <f t="shared" si="101"/>
        <v>#DIV/0!</v>
      </c>
      <c r="V247" s="101"/>
    </row>
    <row r="248" spans="1:22" ht="49.5" x14ac:dyDescent="0.25">
      <c r="A248" s="49" t="s">
        <v>304</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2 SERTÃO PAJEÚ'!$1:$1048576,6,FALSE)</f>
        <v>2558.08</v>
      </c>
      <c r="H248" s="99">
        <v>1</v>
      </c>
      <c r="I248" s="100">
        <f t="shared" si="95"/>
        <v>0.25509999999999999</v>
      </c>
      <c r="J248" s="6">
        <f>IFERROR(VLOOKUP(C248,'[23]SINAPI DEZEMBRO'!$A:$E,4,FALSE),IFERROR(VLOOKUP(C248,'[23]BANCO DE DADOS'!$A$3:$F$10542,5,FALSE),""))</f>
        <v>51.62</v>
      </c>
      <c r="K248" s="7">
        <f t="shared" si="96"/>
        <v>64.78</v>
      </c>
      <c r="L248" s="100">
        <f t="shared" si="97"/>
        <v>0</v>
      </c>
      <c r="M248" s="127"/>
      <c r="N248" s="7">
        <f t="shared" si="98"/>
        <v>0</v>
      </c>
      <c r="O248" s="7">
        <f t="shared" si="99"/>
        <v>165712.42000000001</v>
      </c>
      <c r="P248" s="7">
        <f t="shared" si="100"/>
        <v>0</v>
      </c>
      <c r="Q248" s="20" t="e">
        <f t="shared" si="101"/>
        <v>#DIV/0!</v>
      </c>
      <c r="V248" s="101"/>
    </row>
    <row r="249" spans="1:22" ht="49.5" x14ac:dyDescent="0.25">
      <c r="A249" s="49" t="s">
        <v>305</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2 SERTÃO PAJEÚ'!$1:$1048576,6,FALSE)</f>
        <v>213.17</v>
      </c>
      <c r="H249" s="99">
        <v>1</v>
      </c>
      <c r="I249" s="100">
        <f t="shared" si="95"/>
        <v>0.25509999999999999</v>
      </c>
      <c r="J249" s="6">
        <f>IFERROR(VLOOKUP(C249,'[23]SINAPI DEZEMBRO'!$A:$E,4,FALSE),IFERROR(VLOOKUP(C249,'[23]BANCO DE DADOS'!$A$3:$F$10542,5,FALSE),""))</f>
        <v>54.42</v>
      </c>
      <c r="K249" s="7">
        <f t="shared" si="96"/>
        <v>68.3</v>
      </c>
      <c r="L249" s="100">
        <f t="shared" si="97"/>
        <v>0</v>
      </c>
      <c r="M249" s="127"/>
      <c r="N249" s="7">
        <f t="shared" si="98"/>
        <v>0</v>
      </c>
      <c r="O249" s="7">
        <f t="shared" si="99"/>
        <v>14559.51</v>
      </c>
      <c r="P249" s="7">
        <f t="shared" si="100"/>
        <v>0</v>
      </c>
      <c r="Q249" s="20" t="e">
        <f t="shared" si="101"/>
        <v>#DIV/0!</v>
      </c>
      <c r="V249" s="101"/>
    </row>
    <row r="250" spans="1:22" x14ac:dyDescent="0.25">
      <c r="A250" s="49" t="s">
        <v>306</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2 SERTÃO PAJEÚ'!$1:$1048576,6,FALSE)</f>
        <v>2131.73</v>
      </c>
      <c r="H250" s="99">
        <v>1</v>
      </c>
      <c r="I250" s="100">
        <f t="shared" si="95"/>
        <v>0.25509999999999999</v>
      </c>
      <c r="J250" s="6">
        <f>IFERROR(VLOOKUP(C250,'[23]SINAPI DEZEMBRO'!$A:$E,4,FALSE),IFERROR(VLOOKUP(C250,'[23]BANCO DE DADOS'!$A$3:$F$10542,5,FALSE),""))</f>
        <v>1.72</v>
      </c>
      <c r="K250" s="7">
        <f t="shared" si="96"/>
        <v>2.15</v>
      </c>
      <c r="L250" s="100">
        <f t="shared" si="97"/>
        <v>0</v>
      </c>
      <c r="M250" s="127"/>
      <c r="N250" s="7">
        <f t="shared" si="98"/>
        <v>0</v>
      </c>
      <c r="O250" s="7">
        <f t="shared" si="99"/>
        <v>4583.21</v>
      </c>
      <c r="P250" s="7">
        <f t="shared" si="100"/>
        <v>0</v>
      </c>
      <c r="Q250" s="20" t="e">
        <f t="shared" si="101"/>
        <v>#DIV/0!</v>
      </c>
      <c r="V250" s="101"/>
    </row>
    <row r="251" spans="1:22" x14ac:dyDescent="0.25">
      <c r="A251" s="49" t="s">
        <v>307</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2 SERTÃO PAJEÚ'!$1:$1048576,6,FALSE)</f>
        <v>4263.46</v>
      </c>
      <c r="H251" s="99">
        <v>1</v>
      </c>
      <c r="I251" s="100">
        <f t="shared" si="95"/>
        <v>0.25509999999999999</v>
      </c>
      <c r="J251" s="6">
        <f>IFERROR(VLOOKUP(C251,'[23]SINAPI DEZEMBRO'!$A:$E,4,FALSE),IFERROR(VLOOKUP(C251,'[23]BANCO DE DADOS'!$A$3:$F$10542,5,FALSE),""))</f>
        <v>0.73</v>
      </c>
      <c r="K251" s="7">
        <f t="shared" si="96"/>
        <v>0.91</v>
      </c>
      <c r="L251" s="100">
        <f t="shared" si="97"/>
        <v>0</v>
      </c>
      <c r="M251" s="127"/>
      <c r="N251" s="7">
        <f t="shared" si="98"/>
        <v>0</v>
      </c>
      <c r="O251" s="7">
        <f t="shared" si="99"/>
        <v>3879.74</v>
      </c>
      <c r="P251" s="7">
        <f t="shared" si="100"/>
        <v>0</v>
      </c>
      <c r="Q251" s="20" t="e">
        <f t="shared" si="101"/>
        <v>#DIV/0!</v>
      </c>
      <c r="V251" s="101"/>
    </row>
    <row r="252" spans="1:22" x14ac:dyDescent="0.25">
      <c r="A252" s="49" t="s">
        <v>308</v>
      </c>
      <c r="B252" s="95" t="str">
        <f>IFERROR(VLOOKUP(C252,'[23]SINAPI DEZEMBRO'!$A:$F,6,FALSE),IFERROR(VLOOKUP(C252,'[23]BANCO DE DADOS'!$A$3:$F$10542,2,FALSE),""))</f>
        <v>COMPOSIÇÃO</v>
      </c>
      <c r="C252" s="96" t="s">
        <v>87</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2 SERTÃO PAJEÚ'!$1:$1048576,6,FALSE)</f>
        <v>551.58000000000004</v>
      </c>
      <c r="H252" s="99">
        <v>5</v>
      </c>
      <c r="I252" s="100">
        <f t="shared" si="95"/>
        <v>0.184</v>
      </c>
      <c r="J252" s="6">
        <f>IFERROR(VLOOKUP(C252,'[23]SINAPI DEZEMBRO'!$A:$E,4,FALSE),IFERROR(VLOOKUP(C252,'[23]BANCO DE DADOS'!$A$3:$F$10542,5,FALSE),""))</f>
        <v>38.76</v>
      </c>
      <c r="K252" s="7">
        <f t="shared" si="96"/>
        <v>45.89</v>
      </c>
      <c r="L252" s="100">
        <f t="shared" si="97"/>
        <v>0</v>
      </c>
      <c r="M252" s="127"/>
      <c r="N252" s="7">
        <f t="shared" si="98"/>
        <v>0</v>
      </c>
      <c r="O252" s="7">
        <f t="shared" si="99"/>
        <v>25312</v>
      </c>
      <c r="P252" s="7">
        <f t="shared" si="100"/>
        <v>0</v>
      </c>
      <c r="Q252" s="20" t="e">
        <f t="shared" si="101"/>
        <v>#DIV/0!</v>
      </c>
      <c r="V252" s="101"/>
    </row>
    <row r="253" spans="1:22" x14ac:dyDescent="0.25">
      <c r="A253" s="89" t="s">
        <v>309</v>
      </c>
      <c r="B253" s="89"/>
      <c r="C253" s="90"/>
      <c r="D253" s="91"/>
      <c r="E253" s="3" t="s">
        <v>110</v>
      </c>
      <c r="F253" s="91"/>
      <c r="G253" s="92"/>
      <c r="H253" s="91"/>
      <c r="I253" s="91"/>
      <c r="J253" s="93"/>
      <c r="K253" s="91"/>
      <c r="L253" s="91"/>
      <c r="M253" s="128"/>
      <c r="N253" s="91"/>
      <c r="O253" s="94">
        <f>SUM(O254:O261)</f>
        <v>398084.27</v>
      </c>
      <c r="P253" s="94">
        <f>SUM(P254:P261)</f>
        <v>0</v>
      </c>
      <c r="V253" s="101"/>
    </row>
    <row r="254" spans="1:22" x14ac:dyDescent="0.25">
      <c r="A254" s="49" t="s">
        <v>310</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2 SERTÃO PAJEÚ'!$1:$1048576,6,FALSE)</f>
        <v>712.73</v>
      </c>
      <c r="H254" s="99">
        <v>1</v>
      </c>
      <c r="I254" s="100">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0">
        <f t="shared" ref="L254:L261" si="104">IF($H254="","",IF($H254=1,$P$10,IF($H254=2,$P$11,IF($H254=3,$P$12,IF($H254=4,$P$13,IF($H254=5,$P$14,IF($H254=6,$P$15)))))))</f>
        <v>0</v>
      </c>
      <c r="M254" s="127"/>
      <c r="N254" s="7">
        <f t="shared" ref="N254:N261" si="105">IF($G254="","",TRUNC((M254*L254)+M254,2))</f>
        <v>0</v>
      </c>
      <c r="O254" s="7">
        <f t="shared" ref="O254:O261" si="106">IF($G254="","",TRUNC(K254*G254,2))</f>
        <v>112967.7</v>
      </c>
      <c r="P254" s="7">
        <f t="shared" ref="P254:P261" si="107">IF($G254="","",TRUNC(N254*G254,2))</f>
        <v>0</v>
      </c>
      <c r="Q254" s="20" t="e">
        <f>P254/$P$253</f>
        <v>#DIV/0!</v>
      </c>
      <c r="V254" s="101"/>
    </row>
    <row r="255" spans="1:22" x14ac:dyDescent="0.25">
      <c r="A255" s="49" t="s">
        <v>311</v>
      </c>
      <c r="B255" s="95" t="str">
        <f>IFERROR(VLOOKUP(C255,'[23]SINAPI DEZEMBRO'!$A:$F,6,FALSE),IFERROR(VLOOKUP(C255,'[23]BANCO DE DADOS'!$A$3:$F$10542,2,FALSE),""))</f>
        <v>COMPESA 2024.2</v>
      </c>
      <c r="C255" s="96" t="s">
        <v>113</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2 SERTÃO PAJEÚ'!$1:$1048576,6,FALSE)</f>
        <v>1790.66</v>
      </c>
      <c r="H255" s="99">
        <v>1</v>
      </c>
      <c r="I255" s="100">
        <f t="shared" si="102"/>
        <v>0.25509999999999999</v>
      </c>
      <c r="J255" s="6">
        <f>IFERROR(VLOOKUP(C255,'[23]SINAPI DEZEMBRO'!$A:$E,4,FALSE),IFERROR(VLOOKUP(C255,'[23]BANCO DE DADOS'!$A$3:$F$10542,5,FALSE),""))</f>
        <v>0.56999999999999995</v>
      </c>
      <c r="K255" s="7">
        <f t="shared" si="103"/>
        <v>0.71</v>
      </c>
      <c r="L255" s="100">
        <f t="shared" si="104"/>
        <v>0</v>
      </c>
      <c r="M255" s="127"/>
      <c r="N255" s="7">
        <f t="shared" si="105"/>
        <v>0</v>
      </c>
      <c r="O255" s="7">
        <f t="shared" si="106"/>
        <v>1271.3599999999999</v>
      </c>
      <c r="P255" s="7">
        <f t="shared" si="107"/>
        <v>0</v>
      </c>
      <c r="Q255" s="20" t="e">
        <f t="shared" ref="Q255:Q261" si="108">P255/$P$253</f>
        <v>#DIV/0!</v>
      </c>
      <c r="V255" s="101"/>
    </row>
    <row r="256" spans="1:22" ht="49.5" x14ac:dyDescent="0.25">
      <c r="A256" s="49" t="s">
        <v>312</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2 SERTÃO PAJEÚ'!$1:$1048576,6,FALSE)</f>
        <v>9.59</v>
      </c>
      <c r="H256" s="99">
        <v>1</v>
      </c>
      <c r="I256" s="100">
        <f t="shared" si="102"/>
        <v>0.25509999999999999</v>
      </c>
      <c r="J256" s="6">
        <f>IFERROR(VLOOKUP(C256,'[23]SINAPI DEZEMBRO'!$A:$E,4,FALSE),IFERROR(VLOOKUP(C256,'[23]BANCO DE DADOS'!$A$3:$F$10542,5,FALSE),""))</f>
        <v>438.22</v>
      </c>
      <c r="K256" s="7">
        <f t="shared" si="103"/>
        <v>550</v>
      </c>
      <c r="L256" s="100">
        <f t="shared" si="104"/>
        <v>0</v>
      </c>
      <c r="M256" s="127"/>
      <c r="N256" s="7">
        <f t="shared" si="105"/>
        <v>0</v>
      </c>
      <c r="O256" s="7">
        <f t="shared" si="106"/>
        <v>5274.5</v>
      </c>
      <c r="P256" s="7">
        <f t="shared" si="107"/>
        <v>0</v>
      </c>
      <c r="Q256" s="20" t="e">
        <f t="shared" si="108"/>
        <v>#DIV/0!</v>
      </c>
      <c r="V256" s="101"/>
    </row>
    <row r="257" spans="1:22" ht="66" x14ac:dyDescent="0.25">
      <c r="A257" s="49" t="s">
        <v>313</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2 SERTÃO PAJEÚ'!$1:$1048576,6,FALSE)</f>
        <v>67.14</v>
      </c>
      <c r="H257" s="99">
        <v>1</v>
      </c>
      <c r="I257" s="100">
        <f t="shared" si="102"/>
        <v>0.25509999999999999</v>
      </c>
      <c r="J257" s="6">
        <f>IFERROR(VLOOKUP(C257,'[23]SINAPI DEZEMBRO'!$A:$E,4,FALSE),IFERROR(VLOOKUP(C257,'[23]BANCO DE DADOS'!$A$3:$F$10542,5,FALSE),""))</f>
        <v>14.61</v>
      </c>
      <c r="K257" s="7">
        <f t="shared" si="103"/>
        <v>18.329999999999998</v>
      </c>
      <c r="L257" s="100">
        <f t="shared" si="104"/>
        <v>0</v>
      </c>
      <c r="M257" s="127"/>
      <c r="N257" s="7">
        <f t="shared" si="105"/>
        <v>0</v>
      </c>
      <c r="O257" s="7">
        <f t="shared" si="106"/>
        <v>1230.67</v>
      </c>
      <c r="P257" s="7">
        <f t="shared" si="107"/>
        <v>0</v>
      </c>
      <c r="Q257" s="20" t="e">
        <f t="shared" si="108"/>
        <v>#DIV/0!</v>
      </c>
      <c r="V257" s="101"/>
    </row>
    <row r="258" spans="1:22" ht="49.5" x14ac:dyDescent="0.25">
      <c r="A258" s="49" t="s">
        <v>314</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2 SERTÃO PAJEÚ'!$1:$1048576,6,FALSE)</f>
        <v>83.92</v>
      </c>
      <c r="H258" s="99">
        <v>1</v>
      </c>
      <c r="I258" s="100">
        <f t="shared" si="102"/>
        <v>0.25509999999999999</v>
      </c>
      <c r="J258" s="6">
        <f>IFERROR(VLOOKUP(C258,'[23]SINAPI DEZEMBRO'!$A:$E,4,FALSE),IFERROR(VLOOKUP(C258,'[23]BANCO DE DADOS'!$A$3:$F$10542,5,FALSE),""))</f>
        <v>8.4700000000000006</v>
      </c>
      <c r="K258" s="7">
        <f t="shared" si="103"/>
        <v>10.63</v>
      </c>
      <c r="L258" s="100">
        <f t="shared" si="104"/>
        <v>0</v>
      </c>
      <c r="M258" s="127"/>
      <c r="N258" s="7">
        <f t="shared" si="105"/>
        <v>0</v>
      </c>
      <c r="O258" s="7">
        <f t="shared" si="106"/>
        <v>892.06</v>
      </c>
      <c r="P258" s="7">
        <f t="shared" si="107"/>
        <v>0</v>
      </c>
      <c r="Q258" s="20" t="e">
        <f t="shared" si="108"/>
        <v>#DIV/0!</v>
      </c>
      <c r="R258" s="20"/>
      <c r="V258" s="101"/>
    </row>
    <row r="259" spans="1:22" ht="33" x14ac:dyDescent="0.25">
      <c r="A259" s="49" t="s">
        <v>315</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2 SERTÃO PAJEÚ'!$1:$1048576,6,FALSE)</f>
        <v>1258.8</v>
      </c>
      <c r="H259" s="99">
        <v>1</v>
      </c>
      <c r="I259" s="100">
        <f t="shared" si="102"/>
        <v>0.25509999999999999</v>
      </c>
      <c r="J259" s="6">
        <f>IFERROR(VLOOKUP(C259,'[23]SINAPI DEZEMBRO'!$A:$E,4,FALSE),IFERROR(VLOOKUP(C259,'[23]BANCO DE DADOS'!$A$3:$F$10542,5,FALSE),""))</f>
        <v>2.16</v>
      </c>
      <c r="K259" s="7">
        <f t="shared" si="103"/>
        <v>2.71</v>
      </c>
      <c r="L259" s="100">
        <f t="shared" si="104"/>
        <v>0</v>
      </c>
      <c r="M259" s="127"/>
      <c r="N259" s="7">
        <f t="shared" si="105"/>
        <v>0</v>
      </c>
      <c r="O259" s="7">
        <f t="shared" si="106"/>
        <v>3411.34</v>
      </c>
      <c r="P259" s="7">
        <f t="shared" si="107"/>
        <v>0</v>
      </c>
      <c r="Q259" s="20" t="e">
        <f t="shared" si="108"/>
        <v>#DIV/0!</v>
      </c>
      <c r="R259" s="20"/>
      <c r="V259" s="101"/>
    </row>
    <row r="260" spans="1:22" ht="33" x14ac:dyDescent="0.25">
      <c r="A260" s="49" t="s">
        <v>316</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2 SERTÃO PAJEÚ'!$1:$1048576,6,FALSE)</f>
        <v>1790.66</v>
      </c>
      <c r="H260" s="99">
        <v>1</v>
      </c>
      <c r="I260" s="100">
        <f t="shared" si="102"/>
        <v>0.25509999999999999</v>
      </c>
      <c r="J260" s="6">
        <f>IFERROR(VLOOKUP(C260,'[23]SINAPI DEZEMBRO'!$A:$E,4,FALSE),IFERROR(VLOOKUP(C260,'[23]BANCO DE DADOS'!$A$3:$F$10542,5,FALSE),""))</f>
        <v>101.9</v>
      </c>
      <c r="K260" s="7">
        <f t="shared" si="103"/>
        <v>127.89</v>
      </c>
      <c r="L260" s="100">
        <f t="shared" si="104"/>
        <v>0</v>
      </c>
      <c r="M260" s="127"/>
      <c r="N260" s="7">
        <f t="shared" si="105"/>
        <v>0</v>
      </c>
      <c r="O260" s="7">
        <f t="shared" si="106"/>
        <v>229007.5</v>
      </c>
      <c r="P260" s="7">
        <f t="shared" si="107"/>
        <v>0</v>
      </c>
      <c r="Q260" s="20" t="e">
        <f t="shared" si="108"/>
        <v>#DIV/0!</v>
      </c>
      <c r="V260" s="101"/>
    </row>
    <row r="261" spans="1:22" ht="49.5" x14ac:dyDescent="0.25">
      <c r="A261" s="49" t="s">
        <v>317</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2 SERTÃO PAJEÚ'!$1:$1048576,6,FALSE)</f>
        <v>276.27</v>
      </c>
      <c r="H261" s="99">
        <v>1</v>
      </c>
      <c r="I261" s="100">
        <f t="shared" si="102"/>
        <v>0.25509999999999999</v>
      </c>
      <c r="J261" s="6">
        <f>IFERROR(VLOOKUP(C261,'[23]SINAPI DEZEMBRO'!$A:$E,4,FALSE),IFERROR(VLOOKUP(C261,'[23]BANCO DE DADOS'!$A$3:$F$10542,5,FALSE),""))</f>
        <v>126.98</v>
      </c>
      <c r="K261" s="7">
        <f t="shared" si="103"/>
        <v>159.37</v>
      </c>
      <c r="L261" s="100">
        <f t="shared" si="104"/>
        <v>0</v>
      </c>
      <c r="M261" s="127"/>
      <c r="N261" s="7">
        <f t="shared" si="105"/>
        <v>0</v>
      </c>
      <c r="O261" s="7">
        <f t="shared" si="106"/>
        <v>44029.14</v>
      </c>
      <c r="P261" s="7">
        <f t="shared" si="107"/>
        <v>0</v>
      </c>
      <c r="Q261" s="20" t="e">
        <f t="shared" si="108"/>
        <v>#DIV/0!</v>
      </c>
      <c r="V261" s="101"/>
    </row>
    <row r="262" spans="1:22" x14ac:dyDescent="0.25">
      <c r="A262" s="89" t="s">
        <v>318</v>
      </c>
      <c r="B262" s="89"/>
      <c r="C262" s="90"/>
      <c r="D262" s="91"/>
      <c r="E262" s="3" t="s">
        <v>121</v>
      </c>
      <c r="F262" s="91"/>
      <c r="G262" s="92"/>
      <c r="H262" s="91"/>
      <c r="I262" s="91"/>
      <c r="J262" s="93"/>
      <c r="K262" s="91"/>
      <c r="L262" s="91"/>
      <c r="M262" s="128"/>
      <c r="N262" s="91"/>
      <c r="O262" s="94">
        <f>SUM(O263:O278)</f>
        <v>198308.68</v>
      </c>
      <c r="P262" s="94">
        <f>SUM(P263:P278)</f>
        <v>0</v>
      </c>
      <c r="V262" s="101"/>
    </row>
    <row r="263" spans="1:22" ht="33" x14ac:dyDescent="0.25">
      <c r="A263" s="49" t="s">
        <v>319</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2 SERTÃO PAJEÚ'!$1:$1048576,6,FALSE)</f>
        <v>53.29</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27"/>
      <c r="N263" s="7">
        <f t="shared" ref="N263:N278" si="112">IF($G263="","",TRUNC((M263*L263)+M263,2))</f>
        <v>0</v>
      </c>
      <c r="O263" s="7">
        <f t="shared" ref="O263:O278" si="113">IF($G263="","",TRUNC(K263*G263,2))</f>
        <v>6478.46</v>
      </c>
      <c r="P263" s="7">
        <f t="shared" ref="P263:P278" si="114">IF($G263="","",TRUNC(N263*G263,2))</f>
        <v>0</v>
      </c>
      <c r="Q263" s="20" t="e">
        <f>P263/$P$262</f>
        <v>#DIV/0!</v>
      </c>
      <c r="V263" s="101"/>
    </row>
    <row r="264" spans="1:22" ht="49.5" x14ac:dyDescent="0.25">
      <c r="A264" s="49" t="s">
        <v>320</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2 SERTÃO PAJEÚ'!$1:$1048576,6,FALSE)</f>
        <v>53.29</v>
      </c>
      <c r="H264" s="99">
        <v>1</v>
      </c>
      <c r="I264" s="100">
        <f t="shared" si="109"/>
        <v>0.25509999999999999</v>
      </c>
      <c r="J264" s="6">
        <f>IFERROR(VLOOKUP(C264,'[23]SINAPI DEZEMBRO'!$A:$E,4,FALSE),IFERROR(VLOOKUP(C264,'[23]BANCO DE DADOS'!$A$3:$F$10542,5,FALSE),""))</f>
        <v>32.57</v>
      </c>
      <c r="K264" s="7">
        <f t="shared" si="110"/>
        <v>40.869999999999997</v>
      </c>
      <c r="L264" s="100">
        <f t="shared" si="111"/>
        <v>0</v>
      </c>
      <c r="M264" s="127"/>
      <c r="N264" s="7">
        <f t="shared" si="112"/>
        <v>0</v>
      </c>
      <c r="O264" s="7">
        <f t="shared" si="113"/>
        <v>2177.96</v>
      </c>
      <c r="P264" s="7">
        <f t="shared" si="114"/>
        <v>0</v>
      </c>
      <c r="Q264" s="20" t="e">
        <f t="shared" ref="Q264:Q278" si="115">P264/$P$262</f>
        <v>#DIV/0!</v>
      </c>
      <c r="V264" s="101"/>
    </row>
    <row r="265" spans="1:22" ht="33" x14ac:dyDescent="0.25">
      <c r="A265" s="49" t="s">
        <v>321</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2 SERTÃO PAJEÚ'!$1:$1048576,6,FALSE)</f>
        <v>53.29</v>
      </c>
      <c r="H265" s="99">
        <v>5</v>
      </c>
      <c r="I265" s="100">
        <f t="shared" si="109"/>
        <v>0.184</v>
      </c>
      <c r="J265" s="6">
        <f>IFERROR(VLOOKUP(C265,'[23]SINAPI DEZEMBRO'!$A:$E,4,FALSE),IFERROR(VLOOKUP(C265,'[23]BANCO DE DADOS'!$A$3:$F$10542,5,FALSE),""))</f>
        <v>163.11000000000001</v>
      </c>
      <c r="K265" s="7">
        <f t="shared" si="110"/>
        <v>193.12</v>
      </c>
      <c r="L265" s="100">
        <f t="shared" si="111"/>
        <v>0</v>
      </c>
      <c r="M265" s="127"/>
      <c r="N265" s="7">
        <f t="shared" si="112"/>
        <v>0</v>
      </c>
      <c r="O265" s="7">
        <f t="shared" si="113"/>
        <v>10291.36</v>
      </c>
      <c r="P265" s="7">
        <f t="shared" si="114"/>
        <v>0</v>
      </c>
      <c r="Q265" s="20" t="e">
        <f t="shared" si="115"/>
        <v>#DIV/0!</v>
      </c>
      <c r="V265" s="101"/>
    </row>
    <row r="266" spans="1:22" ht="49.5" x14ac:dyDescent="0.25">
      <c r="A266" s="49" t="s">
        <v>322</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2 SERTÃO PAJEÚ'!$1:$1048576,6,FALSE)</f>
        <v>53.29</v>
      </c>
      <c r="H266" s="99">
        <v>1</v>
      </c>
      <c r="I266" s="100">
        <f t="shared" si="109"/>
        <v>0.25509999999999999</v>
      </c>
      <c r="J266" s="6">
        <f>IFERROR(VLOOKUP(C266,'[23]SINAPI DEZEMBRO'!$A:$E,4,FALSE),IFERROR(VLOOKUP(C266,'[23]BANCO DE DADOS'!$A$3:$F$10542,5,FALSE),""))</f>
        <v>51.98</v>
      </c>
      <c r="K266" s="7">
        <f t="shared" si="110"/>
        <v>65.239999999999995</v>
      </c>
      <c r="L266" s="100">
        <f t="shared" si="111"/>
        <v>0</v>
      </c>
      <c r="M266" s="127"/>
      <c r="N266" s="7">
        <f t="shared" si="112"/>
        <v>0</v>
      </c>
      <c r="O266" s="7">
        <f t="shared" si="113"/>
        <v>3476.63</v>
      </c>
      <c r="P266" s="7">
        <f t="shared" si="114"/>
        <v>0</v>
      </c>
      <c r="Q266" s="20" t="e">
        <f t="shared" si="115"/>
        <v>#DIV/0!</v>
      </c>
      <c r="V266" s="101"/>
    </row>
    <row r="267" spans="1:22" ht="33" x14ac:dyDescent="0.25">
      <c r="A267" s="49" t="s">
        <v>323</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2 SERTÃO PAJEÚ'!$1:$1048576,6,FALSE)</f>
        <v>53.29</v>
      </c>
      <c r="H267" s="99">
        <v>5</v>
      </c>
      <c r="I267" s="100">
        <f t="shared" si="109"/>
        <v>0.184</v>
      </c>
      <c r="J267" s="6">
        <f>IFERROR(VLOOKUP(C267,'[23]SINAPI DEZEMBRO'!$A:$E,4,FALSE),IFERROR(VLOOKUP(C267,'[23]BANCO DE DADOS'!$A$3:$F$10542,5,FALSE),""))</f>
        <v>513.44000000000005</v>
      </c>
      <c r="K267" s="7">
        <f t="shared" si="110"/>
        <v>607.91</v>
      </c>
      <c r="L267" s="100">
        <f t="shared" si="111"/>
        <v>0</v>
      </c>
      <c r="M267" s="127"/>
      <c r="N267" s="7">
        <f t="shared" si="112"/>
        <v>0</v>
      </c>
      <c r="O267" s="7">
        <f t="shared" si="113"/>
        <v>32395.52</v>
      </c>
      <c r="P267" s="7">
        <f t="shared" si="114"/>
        <v>0</v>
      </c>
      <c r="Q267" s="20" t="e">
        <f t="shared" si="115"/>
        <v>#DIV/0!</v>
      </c>
      <c r="V267" s="101"/>
    </row>
    <row r="268" spans="1:22" ht="49.5" x14ac:dyDescent="0.25">
      <c r="A268" s="49" t="s">
        <v>324</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2 SERTÃO PAJEÚ'!$1:$1048576,6,FALSE)</f>
        <v>53.29</v>
      </c>
      <c r="H268" s="99">
        <v>1</v>
      </c>
      <c r="I268" s="100">
        <f t="shared" si="109"/>
        <v>0.25509999999999999</v>
      </c>
      <c r="J268" s="6">
        <f>IFERROR(VLOOKUP(C268,'[23]SINAPI DEZEMBRO'!$A:$E,4,FALSE),IFERROR(VLOOKUP(C268,'[23]BANCO DE DADOS'!$A$3:$F$10542,5,FALSE),""))</f>
        <v>94.15</v>
      </c>
      <c r="K268" s="7">
        <f t="shared" si="110"/>
        <v>118.16</v>
      </c>
      <c r="L268" s="100">
        <f t="shared" si="111"/>
        <v>0</v>
      </c>
      <c r="M268" s="127"/>
      <c r="N268" s="7">
        <f t="shared" si="112"/>
        <v>0</v>
      </c>
      <c r="O268" s="7">
        <f t="shared" si="113"/>
        <v>6296.74</v>
      </c>
      <c r="P268" s="7">
        <f t="shared" si="114"/>
        <v>0</v>
      </c>
      <c r="Q268" s="20" t="e">
        <f t="shared" si="115"/>
        <v>#DIV/0!</v>
      </c>
      <c r="V268" s="101"/>
    </row>
    <row r="269" spans="1:22" ht="66" x14ac:dyDescent="0.25">
      <c r="A269" s="49" t="s">
        <v>325</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2 SERTÃO PAJEÚ'!$1:$1048576,6,FALSE)</f>
        <v>143.87</v>
      </c>
      <c r="H269" s="99">
        <v>1</v>
      </c>
      <c r="I269" s="100">
        <f t="shared" si="109"/>
        <v>0.25509999999999999</v>
      </c>
      <c r="J269" s="6">
        <f>IFERROR(VLOOKUP(C269,'[23]SINAPI DEZEMBRO'!$A:$E,4,FALSE),IFERROR(VLOOKUP(C269,'[23]BANCO DE DADOS'!$A$3:$F$10542,5,FALSE),""))</f>
        <v>8.92</v>
      </c>
      <c r="K269" s="7">
        <f t="shared" si="110"/>
        <v>11.19</v>
      </c>
      <c r="L269" s="100">
        <f t="shared" si="111"/>
        <v>0</v>
      </c>
      <c r="M269" s="127"/>
      <c r="N269" s="7">
        <f t="shared" si="112"/>
        <v>0</v>
      </c>
      <c r="O269" s="7">
        <f t="shared" si="113"/>
        <v>1609.9</v>
      </c>
      <c r="P269" s="7">
        <f t="shared" si="114"/>
        <v>0</v>
      </c>
      <c r="Q269" s="20" t="e">
        <f t="shared" si="115"/>
        <v>#DIV/0!</v>
      </c>
      <c r="V269" s="101"/>
    </row>
    <row r="270" spans="1:22" x14ac:dyDescent="0.25">
      <c r="A270" s="49" t="s">
        <v>326</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2 SERTÃO PAJEÚ'!$1:$1048576,6,FALSE)</f>
        <v>79.94</v>
      </c>
      <c r="H270" s="99">
        <v>1</v>
      </c>
      <c r="I270" s="100">
        <f t="shared" si="109"/>
        <v>0.25509999999999999</v>
      </c>
      <c r="J270" s="6">
        <f>IFERROR(VLOOKUP(C270,'[23]SINAPI DEZEMBRO'!$A:$E,4,FALSE),IFERROR(VLOOKUP(C270,'[23]BANCO DE DADOS'!$A$3:$F$10542,5,FALSE),""))</f>
        <v>126.29</v>
      </c>
      <c r="K270" s="7">
        <f t="shared" si="110"/>
        <v>158.5</v>
      </c>
      <c r="L270" s="100">
        <f t="shared" si="111"/>
        <v>0</v>
      </c>
      <c r="M270" s="127"/>
      <c r="N270" s="7">
        <f t="shared" si="112"/>
        <v>0</v>
      </c>
      <c r="O270" s="7">
        <f t="shared" si="113"/>
        <v>12670.49</v>
      </c>
      <c r="P270" s="7">
        <f t="shared" si="114"/>
        <v>0</v>
      </c>
      <c r="Q270" s="20" t="e">
        <f t="shared" si="115"/>
        <v>#DIV/0!</v>
      </c>
      <c r="V270" s="101"/>
    </row>
    <row r="271" spans="1:22" ht="49.5" x14ac:dyDescent="0.25">
      <c r="A271" s="49" t="s">
        <v>327</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2 SERTÃO PAJEÚ'!$1:$1048576,6,FALSE)</f>
        <v>179.83</v>
      </c>
      <c r="H271" s="99">
        <v>1</v>
      </c>
      <c r="I271" s="100">
        <f t="shared" si="109"/>
        <v>0.25509999999999999</v>
      </c>
      <c r="J271" s="6">
        <f>IFERROR(VLOOKUP(C271,'[23]SINAPI DEZEMBRO'!$A:$E,4,FALSE),IFERROR(VLOOKUP(C271,'[23]BANCO DE DADOS'!$A$3:$F$10542,5,FALSE),""))</f>
        <v>8.4700000000000006</v>
      </c>
      <c r="K271" s="7">
        <f t="shared" si="110"/>
        <v>10.63</v>
      </c>
      <c r="L271" s="100">
        <f t="shared" si="111"/>
        <v>0</v>
      </c>
      <c r="M271" s="127"/>
      <c r="N271" s="7">
        <f t="shared" si="112"/>
        <v>0</v>
      </c>
      <c r="O271" s="7">
        <f t="shared" si="113"/>
        <v>1911.59</v>
      </c>
      <c r="P271" s="7">
        <f t="shared" si="114"/>
        <v>0</v>
      </c>
      <c r="Q271" s="20" t="e">
        <f t="shared" si="115"/>
        <v>#DIV/0!</v>
      </c>
      <c r="V271" s="101"/>
    </row>
    <row r="272" spans="1:22" ht="33" x14ac:dyDescent="0.25">
      <c r="A272" s="49" t="s">
        <v>328</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2 SERTÃO PAJEÚ'!$1:$1048576,6,FALSE)</f>
        <v>2697.45</v>
      </c>
      <c r="H272" s="99">
        <v>1</v>
      </c>
      <c r="I272" s="100">
        <f t="shared" si="109"/>
        <v>0.25509999999999999</v>
      </c>
      <c r="J272" s="6">
        <f>IFERROR(VLOOKUP(C272,'[23]SINAPI DEZEMBRO'!$A:$E,4,FALSE),IFERROR(VLOOKUP(C272,'[23]BANCO DE DADOS'!$A$3:$F$10542,5,FALSE),""))</f>
        <v>2.16</v>
      </c>
      <c r="K272" s="7">
        <f t="shared" si="110"/>
        <v>2.71</v>
      </c>
      <c r="L272" s="100">
        <f t="shared" si="111"/>
        <v>0</v>
      </c>
      <c r="M272" s="127"/>
      <c r="N272" s="7">
        <f t="shared" si="112"/>
        <v>0</v>
      </c>
      <c r="O272" s="7">
        <f t="shared" si="113"/>
        <v>7310.08</v>
      </c>
      <c r="P272" s="7">
        <f t="shared" si="114"/>
        <v>0</v>
      </c>
      <c r="Q272" s="20" t="e">
        <f t="shared" si="115"/>
        <v>#DIV/0!</v>
      </c>
      <c r="V272" s="101"/>
    </row>
    <row r="273" spans="1:22" ht="49.5" x14ac:dyDescent="0.25">
      <c r="A273" s="49" t="s">
        <v>329</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2 SERTÃO PAJEÚ'!$1:$1048576,6,FALSE)</f>
        <v>10</v>
      </c>
      <c r="H273" s="99">
        <v>1</v>
      </c>
      <c r="I273" s="100">
        <f t="shared" si="109"/>
        <v>0.25509999999999999</v>
      </c>
      <c r="J273" s="6">
        <f>IFERROR(VLOOKUP(C273,'[23]SINAPI DEZEMBRO'!$A:$E,4,FALSE),IFERROR(VLOOKUP(C273,'[23]BANCO DE DADOS'!$A$3:$F$10542,5,FALSE),""))</f>
        <v>2721.37</v>
      </c>
      <c r="K273" s="7">
        <f t="shared" si="110"/>
        <v>3415.59</v>
      </c>
      <c r="L273" s="100">
        <f t="shared" si="111"/>
        <v>0</v>
      </c>
      <c r="M273" s="127"/>
      <c r="N273" s="7">
        <f t="shared" si="112"/>
        <v>0</v>
      </c>
      <c r="O273" s="7">
        <f t="shared" si="113"/>
        <v>34155.9</v>
      </c>
      <c r="P273" s="7">
        <f t="shared" si="114"/>
        <v>0</v>
      </c>
      <c r="Q273" s="20" t="e">
        <f t="shared" si="115"/>
        <v>#DIV/0!</v>
      </c>
      <c r="V273" s="101"/>
    </row>
    <row r="274" spans="1:22" ht="33" x14ac:dyDescent="0.25">
      <c r="A274" s="49" t="s">
        <v>330</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2 SERTÃO PAJEÚ'!$1:$1048576,6,FALSE)</f>
        <v>10</v>
      </c>
      <c r="H274" s="99">
        <v>1</v>
      </c>
      <c r="I274" s="100">
        <f t="shared" si="109"/>
        <v>0.25509999999999999</v>
      </c>
      <c r="J274" s="6">
        <f>IFERROR(VLOOKUP(C274,'[23]SINAPI DEZEMBRO'!$A:$E,4,FALSE),IFERROR(VLOOKUP(C274,'[23]BANCO DE DADOS'!$A$3:$F$10542,5,FALSE),""))</f>
        <v>1918.52</v>
      </c>
      <c r="K274" s="7">
        <f t="shared" si="110"/>
        <v>2407.9299999999998</v>
      </c>
      <c r="L274" s="100">
        <f t="shared" si="111"/>
        <v>0</v>
      </c>
      <c r="M274" s="127"/>
      <c r="N274" s="7">
        <f t="shared" si="112"/>
        <v>0</v>
      </c>
      <c r="O274" s="7">
        <f t="shared" si="113"/>
        <v>24079.3</v>
      </c>
      <c r="P274" s="7">
        <f t="shared" si="114"/>
        <v>0</v>
      </c>
      <c r="Q274" s="20" t="e">
        <f t="shared" si="115"/>
        <v>#DIV/0!</v>
      </c>
      <c r="V274" s="101"/>
    </row>
    <row r="275" spans="1:22" ht="33" x14ac:dyDescent="0.25">
      <c r="A275" s="49" t="s">
        <v>331</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2 SERTÃO PAJEÚ'!$1:$1048576,6,FALSE)</f>
        <v>53.29</v>
      </c>
      <c r="H275" s="99">
        <v>1</v>
      </c>
      <c r="I275" s="100">
        <f t="shared" si="109"/>
        <v>0.25509999999999999</v>
      </c>
      <c r="J275" s="6">
        <f>IFERROR(VLOOKUP(C275,'[23]SINAPI DEZEMBRO'!$A:$E,4,FALSE),IFERROR(VLOOKUP(C275,'[23]BANCO DE DADOS'!$A$3:$F$10542,5,FALSE),""))</f>
        <v>518.71</v>
      </c>
      <c r="K275" s="7">
        <f t="shared" si="110"/>
        <v>651.03</v>
      </c>
      <c r="L275" s="100">
        <f t="shared" si="111"/>
        <v>0</v>
      </c>
      <c r="M275" s="127"/>
      <c r="N275" s="7">
        <f t="shared" si="112"/>
        <v>0</v>
      </c>
      <c r="O275" s="7">
        <f t="shared" si="113"/>
        <v>34693.379999999997</v>
      </c>
      <c r="P275" s="7">
        <f t="shared" si="114"/>
        <v>0</v>
      </c>
      <c r="Q275" s="20" t="e">
        <f t="shared" si="115"/>
        <v>#DIV/0!</v>
      </c>
      <c r="V275" s="101"/>
    </row>
    <row r="276" spans="1:22" ht="33" x14ac:dyDescent="0.25">
      <c r="A276" s="49" t="s">
        <v>332</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2 SERTÃO PAJEÚ'!$1:$1048576,6,FALSE)</f>
        <v>106.58</v>
      </c>
      <c r="H276" s="99">
        <v>1</v>
      </c>
      <c r="I276" s="100">
        <f t="shared" si="109"/>
        <v>0.25509999999999999</v>
      </c>
      <c r="J276" s="6">
        <f>IFERROR(VLOOKUP(C276,'[23]SINAPI DEZEMBRO'!$A:$E,4,FALSE),IFERROR(VLOOKUP(C276,'[23]BANCO DE DADOS'!$A$3:$F$10542,5,FALSE),""))</f>
        <v>44.07</v>
      </c>
      <c r="K276" s="7">
        <f t="shared" si="110"/>
        <v>55.31</v>
      </c>
      <c r="L276" s="100">
        <f t="shared" si="111"/>
        <v>0</v>
      </c>
      <c r="M276" s="127"/>
      <c r="N276" s="7">
        <f t="shared" si="112"/>
        <v>0</v>
      </c>
      <c r="O276" s="7">
        <f t="shared" si="113"/>
        <v>5894.93</v>
      </c>
      <c r="P276" s="7">
        <f t="shared" si="114"/>
        <v>0</v>
      </c>
      <c r="Q276" s="20" t="e">
        <f t="shared" si="115"/>
        <v>#DIV/0!</v>
      </c>
      <c r="V276" s="101"/>
    </row>
    <row r="277" spans="1:22" ht="33" x14ac:dyDescent="0.25">
      <c r="A277" s="49" t="s">
        <v>333</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2 SERTÃO PAJEÚ'!$1:$1048576,6,FALSE)</f>
        <v>63.95</v>
      </c>
      <c r="H277" s="99">
        <v>1</v>
      </c>
      <c r="I277" s="100">
        <f t="shared" si="109"/>
        <v>0.25509999999999999</v>
      </c>
      <c r="J277" s="6">
        <f>IFERROR(VLOOKUP(C277,'[23]SINAPI DEZEMBRO'!$A:$E,4,FALSE),IFERROR(VLOOKUP(C277,'[23]BANCO DE DADOS'!$A$3:$F$10542,5,FALSE),""))</f>
        <v>63.63</v>
      </c>
      <c r="K277" s="7">
        <f t="shared" si="110"/>
        <v>79.86</v>
      </c>
      <c r="L277" s="100">
        <f t="shared" si="111"/>
        <v>0</v>
      </c>
      <c r="M277" s="127"/>
      <c r="N277" s="7">
        <f t="shared" si="112"/>
        <v>0</v>
      </c>
      <c r="O277" s="7">
        <f t="shared" si="113"/>
        <v>5107.04</v>
      </c>
      <c r="P277" s="7">
        <f t="shared" si="114"/>
        <v>0</v>
      </c>
      <c r="Q277" s="20" t="e">
        <f t="shared" si="115"/>
        <v>#DIV/0!</v>
      </c>
      <c r="V277" s="101"/>
    </row>
    <row r="278" spans="1:22" ht="49.5" x14ac:dyDescent="0.25">
      <c r="A278" s="49" t="s">
        <v>334</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2 SERTÃO PAJEÚ'!$1:$1048576,6,FALSE)</f>
        <v>28</v>
      </c>
      <c r="H278" s="99">
        <v>1</v>
      </c>
      <c r="I278" s="100">
        <f t="shared" si="109"/>
        <v>0.25509999999999999</v>
      </c>
      <c r="J278" s="6">
        <f>IFERROR(VLOOKUP(C278,'[23]SINAPI DEZEMBRO'!$A:$E,4,FALSE),IFERROR(VLOOKUP(C278,'[23]BANCO DE DADOS'!$A$3:$F$10542,5,FALSE),""))</f>
        <v>277.70999999999998</v>
      </c>
      <c r="K278" s="7">
        <f t="shared" si="110"/>
        <v>348.55</v>
      </c>
      <c r="L278" s="100">
        <f t="shared" si="111"/>
        <v>0</v>
      </c>
      <c r="M278" s="127"/>
      <c r="N278" s="7">
        <f t="shared" si="112"/>
        <v>0</v>
      </c>
      <c r="O278" s="7">
        <f t="shared" si="113"/>
        <v>9759.4</v>
      </c>
      <c r="P278" s="7">
        <f t="shared" si="114"/>
        <v>0</v>
      </c>
      <c r="Q278" s="20" t="e">
        <f t="shared" si="115"/>
        <v>#DIV/0!</v>
      </c>
      <c r="V278" s="101"/>
    </row>
    <row r="279" spans="1:22" ht="17.25" customHeight="1" x14ac:dyDescent="0.25">
      <c r="A279" s="89" t="s">
        <v>335</v>
      </c>
      <c r="B279" s="89"/>
      <c r="C279" s="90"/>
      <c r="D279" s="91"/>
      <c r="E279" s="3" t="s">
        <v>145</v>
      </c>
      <c r="F279" s="91"/>
      <c r="G279" s="92"/>
      <c r="H279" s="91"/>
      <c r="I279" s="91"/>
      <c r="J279" s="93"/>
      <c r="K279" s="91"/>
      <c r="L279" s="91"/>
      <c r="M279" s="128"/>
      <c r="N279" s="91"/>
      <c r="O279" s="94">
        <f>SUM(O280:O288)</f>
        <v>49564.69</v>
      </c>
      <c r="P279" s="94">
        <f>SUM(P280:P288)</f>
        <v>0</v>
      </c>
      <c r="V279" s="101"/>
    </row>
    <row r="280" spans="1:22" ht="33" x14ac:dyDescent="0.25">
      <c r="A280" s="49" t="s">
        <v>336</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2 SERTÃO PAJEÚ'!$1:$1048576,6,FALSE)</f>
        <v>15</v>
      </c>
      <c r="H280" s="99">
        <v>1</v>
      </c>
      <c r="I280" s="100">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0">
        <f t="shared" ref="L280:L288" si="118">IF($H280="","",IF($H280=1,$P$10,IF($H280=2,$P$11,IF($H280=3,$P$12,IF($H280=4,$P$13,IF($H280=5,$P$14,IF($H280=6,$P$15)))))))</f>
        <v>0</v>
      </c>
      <c r="M280" s="127"/>
      <c r="N280" s="7">
        <f t="shared" ref="N280:N288" si="119">IF($G280="","",TRUNC((M280*L280)+M280,2))</f>
        <v>0</v>
      </c>
      <c r="O280" s="7">
        <f t="shared" ref="O280:O288" si="120">IF($G280="","",TRUNC(K280*G280,2))</f>
        <v>5470.95</v>
      </c>
      <c r="P280" s="7">
        <f t="shared" ref="P280:P288" si="121">IF($G280="","",TRUNC(N280*G280,2))</f>
        <v>0</v>
      </c>
      <c r="Q280" s="20" t="e">
        <f>P280/$P$279</f>
        <v>#DIV/0!</v>
      </c>
      <c r="V280" s="101"/>
    </row>
    <row r="281" spans="1:22" ht="33" x14ac:dyDescent="0.25">
      <c r="A281" s="49" t="s">
        <v>337</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2 SERTÃO PAJEÚ'!$1:$1048576,6,FALSE)</f>
        <v>15</v>
      </c>
      <c r="H281" s="99">
        <v>1</v>
      </c>
      <c r="I281" s="100">
        <f t="shared" si="116"/>
        <v>0.25509999999999999</v>
      </c>
      <c r="J281" s="6">
        <f>IFERROR(VLOOKUP(C281,'[23]SINAPI DEZEMBRO'!$A:$E,4,FALSE),IFERROR(VLOOKUP(C281,'[23]BANCO DE DADOS'!$A$3:$F$10542,5,FALSE),""))</f>
        <v>435.57</v>
      </c>
      <c r="K281" s="7">
        <f t="shared" si="117"/>
        <v>546.67999999999995</v>
      </c>
      <c r="L281" s="100">
        <f t="shared" si="118"/>
        <v>0</v>
      </c>
      <c r="M281" s="127"/>
      <c r="N281" s="7">
        <f t="shared" si="119"/>
        <v>0</v>
      </c>
      <c r="O281" s="7">
        <f t="shared" si="120"/>
        <v>8200.2000000000007</v>
      </c>
      <c r="P281" s="7">
        <f t="shared" si="121"/>
        <v>0</v>
      </c>
      <c r="Q281" s="20" t="e">
        <f t="shared" ref="Q281:Q288" si="122">P281/$P$279</f>
        <v>#DIV/0!</v>
      </c>
      <c r="V281" s="101"/>
    </row>
    <row r="282" spans="1:22" ht="33" x14ac:dyDescent="0.25">
      <c r="A282" s="49" t="s">
        <v>338</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2 SERTÃO PAJEÚ'!$1:$1048576,6,FALSE)</f>
        <v>6</v>
      </c>
      <c r="H282" s="99">
        <v>1</v>
      </c>
      <c r="I282" s="100">
        <f t="shared" si="116"/>
        <v>0.25509999999999999</v>
      </c>
      <c r="J282" s="6">
        <f>IFERROR(VLOOKUP(C282,'[23]SINAPI DEZEMBRO'!$A:$E,4,FALSE),IFERROR(VLOOKUP(C282,'[23]BANCO DE DADOS'!$A$3:$F$10542,5,FALSE),""))</f>
        <v>290.57</v>
      </c>
      <c r="K282" s="7">
        <f t="shared" si="117"/>
        <v>364.69</v>
      </c>
      <c r="L282" s="100">
        <f t="shared" si="118"/>
        <v>0</v>
      </c>
      <c r="M282" s="127"/>
      <c r="N282" s="7">
        <f t="shared" si="119"/>
        <v>0</v>
      </c>
      <c r="O282" s="7">
        <f t="shared" si="120"/>
        <v>2188.14</v>
      </c>
      <c r="P282" s="7">
        <f t="shared" si="121"/>
        <v>0</v>
      </c>
      <c r="Q282" s="20" t="e">
        <f t="shared" si="122"/>
        <v>#DIV/0!</v>
      </c>
      <c r="V282" s="101"/>
    </row>
    <row r="283" spans="1:22" ht="49.5" x14ac:dyDescent="0.25">
      <c r="A283" s="49" t="s">
        <v>339</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2 SERTÃO PAJEÚ'!$1:$1048576,6,FALSE)</f>
        <v>21</v>
      </c>
      <c r="H283" s="99">
        <v>1</v>
      </c>
      <c r="I283" s="100">
        <f t="shared" si="116"/>
        <v>0.25509999999999999</v>
      </c>
      <c r="J283" s="6">
        <f>IFERROR(VLOOKUP(C283,'[23]SINAPI DEZEMBRO'!$A:$E,4,FALSE),IFERROR(VLOOKUP(C283,'[23]BANCO DE DADOS'!$A$3:$F$10542,5,FALSE),""))</f>
        <v>484.52</v>
      </c>
      <c r="K283" s="7">
        <f t="shared" si="117"/>
        <v>608.12</v>
      </c>
      <c r="L283" s="100">
        <f t="shared" si="118"/>
        <v>0</v>
      </c>
      <c r="M283" s="127"/>
      <c r="N283" s="7">
        <f t="shared" si="119"/>
        <v>0</v>
      </c>
      <c r="O283" s="7">
        <f t="shared" si="120"/>
        <v>12770.52</v>
      </c>
      <c r="P283" s="7">
        <f t="shared" si="121"/>
        <v>0</v>
      </c>
      <c r="Q283" s="20" t="e">
        <f t="shared" si="122"/>
        <v>#DIV/0!</v>
      </c>
      <c r="V283" s="101"/>
    </row>
    <row r="284" spans="1:22" ht="33" x14ac:dyDescent="0.25">
      <c r="A284" s="49" t="s">
        <v>340</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2 SERTÃO PAJEÚ'!$1:$1048576,6,FALSE)</f>
        <v>15</v>
      </c>
      <c r="H284" s="99">
        <v>1</v>
      </c>
      <c r="I284" s="100">
        <f t="shared" si="116"/>
        <v>0.25509999999999999</v>
      </c>
      <c r="J284" s="6">
        <f>IFERROR(VLOOKUP(C284,'[23]SINAPI DEZEMBRO'!$A:$E,4,FALSE),IFERROR(VLOOKUP(C284,'[23]BANCO DE DADOS'!$A$3:$F$10542,5,FALSE),""))</f>
        <v>290.52999999999997</v>
      </c>
      <c r="K284" s="7">
        <f t="shared" si="117"/>
        <v>364.64</v>
      </c>
      <c r="L284" s="100">
        <f t="shared" si="118"/>
        <v>0</v>
      </c>
      <c r="M284" s="127"/>
      <c r="N284" s="7">
        <f t="shared" si="119"/>
        <v>0</v>
      </c>
      <c r="O284" s="7">
        <f t="shared" si="120"/>
        <v>5469.6</v>
      </c>
      <c r="P284" s="7">
        <f t="shared" si="121"/>
        <v>0</v>
      </c>
      <c r="Q284" s="20" t="e">
        <f t="shared" si="122"/>
        <v>#DIV/0!</v>
      </c>
      <c r="V284" s="101"/>
    </row>
    <row r="285" spans="1:22" ht="33" x14ac:dyDescent="0.25">
      <c r="A285" s="49" t="s">
        <v>341</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2 SERTÃO PAJEÚ'!$1:$1048576,6,FALSE)</f>
        <v>2</v>
      </c>
      <c r="H285" s="99">
        <v>1</v>
      </c>
      <c r="I285" s="100">
        <f t="shared" si="116"/>
        <v>0.25509999999999999</v>
      </c>
      <c r="J285" s="6">
        <f>IFERROR(VLOOKUP(C285,'[23]SINAPI DEZEMBRO'!$A:$E,4,FALSE),IFERROR(VLOOKUP(C285,'[23]BANCO DE DADOS'!$A$3:$F$10542,5,FALSE),""))</f>
        <v>199.32</v>
      </c>
      <c r="K285" s="7">
        <f t="shared" si="117"/>
        <v>250.16</v>
      </c>
      <c r="L285" s="100">
        <f t="shared" si="118"/>
        <v>0</v>
      </c>
      <c r="M285" s="127"/>
      <c r="N285" s="7">
        <f t="shared" si="119"/>
        <v>0</v>
      </c>
      <c r="O285" s="7">
        <f t="shared" si="120"/>
        <v>500.32</v>
      </c>
      <c r="P285" s="7">
        <f t="shared" si="121"/>
        <v>0</v>
      </c>
      <c r="Q285" s="20" t="e">
        <f t="shared" si="122"/>
        <v>#DIV/0!</v>
      </c>
      <c r="V285" s="101"/>
    </row>
    <row r="286" spans="1:22" ht="33" x14ac:dyDescent="0.25">
      <c r="A286" s="49" t="s">
        <v>342</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2 SERTÃO PAJEÚ'!$1:$1048576,6,FALSE)</f>
        <v>2</v>
      </c>
      <c r="H286" s="99">
        <v>1</v>
      </c>
      <c r="I286" s="100">
        <f t="shared" si="116"/>
        <v>0.25509999999999999</v>
      </c>
      <c r="J286" s="6">
        <f>IFERROR(VLOOKUP(C286,'[23]SINAPI DEZEMBRO'!$A:$E,4,FALSE),IFERROR(VLOOKUP(C286,'[23]BANCO DE DADOS'!$A$3:$F$10542,5,FALSE),""))</f>
        <v>479.01</v>
      </c>
      <c r="K286" s="7">
        <f t="shared" si="117"/>
        <v>601.20000000000005</v>
      </c>
      <c r="L286" s="100">
        <f t="shared" si="118"/>
        <v>0</v>
      </c>
      <c r="M286" s="127"/>
      <c r="N286" s="7">
        <f t="shared" si="119"/>
        <v>0</v>
      </c>
      <c r="O286" s="7">
        <f t="shared" si="120"/>
        <v>1202.4000000000001</v>
      </c>
      <c r="P286" s="7">
        <f t="shared" si="121"/>
        <v>0</v>
      </c>
      <c r="Q286" s="20" t="e">
        <f t="shared" si="122"/>
        <v>#DIV/0!</v>
      </c>
      <c r="V286" s="101"/>
    </row>
    <row r="287" spans="1:22" ht="66" x14ac:dyDescent="0.25">
      <c r="A287" s="49" t="s">
        <v>343</v>
      </c>
      <c r="B287" s="95" t="str">
        <f>IFERROR(VLOOKUP(C287,'[23]SINAPI DEZEMBRO'!$A:$F,6,FALSE),IFERROR(VLOOKUP(C287,'[23]BANCO DE DADOS'!$A$3:$F$10542,2,FALSE),""))</f>
        <v>COMPOSIÇÃO</v>
      </c>
      <c r="C287" s="96" t="s">
        <v>154</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2 SERTÃO PAJEÚ'!$1:$1048576,6,FALSE)</f>
        <v>6</v>
      </c>
      <c r="H287" s="99">
        <v>1</v>
      </c>
      <c r="I287" s="100">
        <f t="shared" si="116"/>
        <v>0.25509999999999999</v>
      </c>
      <c r="J287" s="6">
        <f>IFERROR(VLOOKUP(C287,'[23]SINAPI DEZEMBRO'!$A:$E,4,FALSE),IFERROR(VLOOKUP(C287,'[23]BANCO DE DADOS'!$A$3:$F$10542,5,FALSE),""))</f>
        <v>757.97</v>
      </c>
      <c r="K287" s="7">
        <f t="shared" si="117"/>
        <v>951.32</v>
      </c>
      <c r="L287" s="100">
        <f t="shared" si="118"/>
        <v>0</v>
      </c>
      <c r="M287" s="127"/>
      <c r="N287" s="7">
        <f t="shared" si="119"/>
        <v>0</v>
      </c>
      <c r="O287" s="7">
        <f t="shared" si="120"/>
        <v>5707.92</v>
      </c>
      <c r="P287" s="7">
        <f t="shared" si="121"/>
        <v>0</v>
      </c>
      <c r="Q287" s="20" t="e">
        <f t="shared" si="122"/>
        <v>#DIV/0!</v>
      </c>
      <c r="V287" s="101"/>
    </row>
    <row r="288" spans="1:22" ht="66" x14ac:dyDescent="0.25">
      <c r="A288" s="49" t="s">
        <v>344</v>
      </c>
      <c r="B288" s="95" t="str">
        <f>IFERROR(VLOOKUP(C288,'[23]SINAPI DEZEMBRO'!$A:$F,6,FALSE),IFERROR(VLOOKUP(C288,'[23]BANCO DE DADOS'!$A$3:$F$10542,2,FALSE),""))</f>
        <v>COMPOSIÇÃO</v>
      </c>
      <c r="C288" s="96" t="s">
        <v>156</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2 SERTÃO PAJEÚ'!$1:$1048576,6,FALSE)</f>
        <v>9</v>
      </c>
      <c r="H288" s="99">
        <v>1</v>
      </c>
      <c r="I288" s="100">
        <f t="shared" si="116"/>
        <v>0.25509999999999999</v>
      </c>
      <c r="J288" s="6">
        <f>IFERROR(VLOOKUP(C288,'[23]SINAPI DEZEMBRO'!$A:$E,4,FALSE),IFERROR(VLOOKUP(C288,'[23]BANCO DE DADOS'!$A$3:$F$10542,5,FALSE),""))</f>
        <v>713.06</v>
      </c>
      <c r="K288" s="7">
        <f t="shared" si="117"/>
        <v>894.96</v>
      </c>
      <c r="L288" s="100">
        <f t="shared" si="118"/>
        <v>0</v>
      </c>
      <c r="M288" s="127"/>
      <c r="N288" s="7">
        <f t="shared" si="119"/>
        <v>0</v>
      </c>
      <c r="O288" s="7">
        <f t="shared" si="120"/>
        <v>8054.64</v>
      </c>
      <c r="P288" s="7">
        <f t="shared" si="121"/>
        <v>0</v>
      </c>
      <c r="Q288" s="20" t="e">
        <f t="shared" si="122"/>
        <v>#DIV/0!</v>
      </c>
      <c r="V288" s="101"/>
    </row>
    <row r="289" spans="1:22" x14ac:dyDescent="0.25">
      <c r="A289" s="89" t="s">
        <v>345</v>
      </c>
      <c r="B289" s="89"/>
      <c r="C289" s="90"/>
      <c r="D289" s="91"/>
      <c r="E289" s="3" t="s">
        <v>164</v>
      </c>
      <c r="F289" s="91"/>
      <c r="G289" s="92"/>
      <c r="H289" s="91"/>
      <c r="I289" s="91"/>
      <c r="J289" s="93"/>
      <c r="K289" s="91"/>
      <c r="L289" s="91"/>
      <c r="M289" s="128"/>
      <c r="N289" s="91"/>
      <c r="O289" s="94">
        <f>SUM(O290:O301)</f>
        <v>132972.26999999999</v>
      </c>
      <c r="P289" s="94">
        <f>SUM(P290:P301)</f>
        <v>0</v>
      </c>
      <c r="V289" s="101"/>
    </row>
    <row r="290" spans="1:22" x14ac:dyDescent="0.25">
      <c r="A290" s="49" t="s">
        <v>346</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2 SERTÃO PAJEÚ'!$1:$1048576,6,FALSE)</f>
        <v>17</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27"/>
      <c r="N290" s="7">
        <f t="shared" ref="N290:N301" si="126">IF($G290="","",TRUNC((M290*L290)+M290,2))</f>
        <v>0</v>
      </c>
      <c r="O290" s="7">
        <f t="shared" ref="O290:O301" si="127">IF($G290="","",TRUNC(K290*G290,2))</f>
        <v>24274.47</v>
      </c>
      <c r="P290" s="7">
        <f t="shared" ref="P290:P301" si="128">IF($G290="","",TRUNC(N290*G290,2))</f>
        <v>0</v>
      </c>
      <c r="Q290" s="20" t="e">
        <f>P290/$P$289</f>
        <v>#DIV/0!</v>
      </c>
      <c r="V290" s="101"/>
    </row>
    <row r="291" spans="1:22" ht="49.5" x14ac:dyDescent="0.25">
      <c r="A291" s="49" t="s">
        <v>347</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2 SERTÃO PAJEÚ'!$1:$1048576,6,FALSE)</f>
        <v>968</v>
      </c>
      <c r="H291" s="99">
        <v>1</v>
      </c>
      <c r="I291" s="100">
        <f t="shared" si="123"/>
        <v>0.25509999999999999</v>
      </c>
      <c r="J291" s="6">
        <f>IFERROR(VLOOKUP(C291,'[23]SINAPI DEZEMBRO'!$A:$E,4,FALSE),IFERROR(VLOOKUP(C291,'[23]BANCO DE DADOS'!$A$3:$F$10542,5,FALSE),""))</f>
        <v>7.59</v>
      </c>
      <c r="K291" s="7">
        <f t="shared" si="124"/>
        <v>9.52</v>
      </c>
      <c r="L291" s="100">
        <f t="shared" si="125"/>
        <v>0</v>
      </c>
      <c r="M291" s="127"/>
      <c r="N291" s="7">
        <f t="shared" si="126"/>
        <v>0</v>
      </c>
      <c r="O291" s="7">
        <f t="shared" si="127"/>
        <v>9215.36</v>
      </c>
      <c r="P291" s="7">
        <f t="shared" si="128"/>
        <v>0</v>
      </c>
      <c r="Q291" s="20" t="e">
        <f t="shared" ref="Q291:Q297" si="129">P291/$P$289</f>
        <v>#DIV/0!</v>
      </c>
      <c r="V291" s="101"/>
    </row>
    <row r="292" spans="1:22" ht="49.5" x14ac:dyDescent="0.25">
      <c r="A292" s="49" t="s">
        <v>348</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2 SERTÃO PAJEÚ'!$1:$1048576,6,FALSE)</f>
        <v>968</v>
      </c>
      <c r="H292" s="99">
        <v>1</v>
      </c>
      <c r="I292" s="100">
        <f t="shared" si="123"/>
        <v>0.25509999999999999</v>
      </c>
      <c r="J292" s="6">
        <f>IFERROR(VLOOKUP(C292,'[23]SINAPI DEZEMBRO'!$A:$E,4,FALSE),IFERROR(VLOOKUP(C292,'[23]BANCO DE DADOS'!$A$3:$F$10542,5,FALSE),""))</f>
        <v>5.16</v>
      </c>
      <c r="K292" s="7">
        <f t="shared" si="124"/>
        <v>6.47</v>
      </c>
      <c r="L292" s="100">
        <f t="shared" si="125"/>
        <v>0</v>
      </c>
      <c r="M292" s="127"/>
      <c r="N292" s="7">
        <f t="shared" si="126"/>
        <v>0</v>
      </c>
      <c r="O292" s="7">
        <f t="shared" si="127"/>
        <v>6262.96</v>
      </c>
      <c r="P292" s="7">
        <f t="shared" si="128"/>
        <v>0</v>
      </c>
      <c r="Q292" s="20" t="e">
        <f t="shared" si="129"/>
        <v>#DIV/0!</v>
      </c>
      <c r="V292" s="101"/>
    </row>
    <row r="293" spans="1:22" ht="33" x14ac:dyDescent="0.25">
      <c r="A293" s="49" t="s">
        <v>349</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2 SERTÃO PAJEÚ'!$1:$1048576,6,FALSE)</f>
        <v>0.81</v>
      </c>
      <c r="H293" s="99">
        <v>1</v>
      </c>
      <c r="I293" s="100">
        <f t="shared" si="123"/>
        <v>0.25509999999999999</v>
      </c>
      <c r="J293" s="6">
        <f>IFERROR(VLOOKUP(C293,'[23]SINAPI DEZEMBRO'!$A:$E,4,FALSE),IFERROR(VLOOKUP(C293,'[23]BANCO DE DADOS'!$A$3:$F$10542,5,FALSE),""))</f>
        <v>100.24</v>
      </c>
      <c r="K293" s="7">
        <f t="shared" si="124"/>
        <v>125.81</v>
      </c>
      <c r="L293" s="100">
        <f t="shared" si="125"/>
        <v>0</v>
      </c>
      <c r="M293" s="127"/>
      <c r="N293" s="7">
        <f t="shared" si="126"/>
        <v>0</v>
      </c>
      <c r="O293" s="7">
        <f t="shared" si="127"/>
        <v>101.9</v>
      </c>
      <c r="P293" s="7">
        <f t="shared" si="128"/>
        <v>0</v>
      </c>
      <c r="Q293" s="20" t="e">
        <f t="shared" si="129"/>
        <v>#DIV/0!</v>
      </c>
      <c r="V293" s="101"/>
    </row>
    <row r="294" spans="1:22" ht="33" x14ac:dyDescent="0.25">
      <c r="A294" s="49" t="s">
        <v>350</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2 SERTÃO PAJEÚ'!$1:$1048576,6,FALSE)</f>
        <v>16</v>
      </c>
      <c r="H294" s="99">
        <v>1</v>
      </c>
      <c r="I294" s="100">
        <f t="shared" si="123"/>
        <v>0.25509999999999999</v>
      </c>
      <c r="J294" s="6">
        <f>IFERROR(VLOOKUP(C294,'[23]SINAPI DEZEMBRO'!$A:$E,4,FALSE),IFERROR(VLOOKUP(C294,'[23]BANCO DE DADOS'!$A$3:$F$10542,5,FALSE),""))</f>
        <v>244.47</v>
      </c>
      <c r="K294" s="7">
        <f t="shared" si="124"/>
        <v>306.83</v>
      </c>
      <c r="L294" s="100">
        <f t="shared" si="125"/>
        <v>0</v>
      </c>
      <c r="M294" s="127"/>
      <c r="N294" s="7">
        <f t="shared" si="126"/>
        <v>0</v>
      </c>
      <c r="O294" s="7">
        <f t="shared" si="127"/>
        <v>4909.28</v>
      </c>
      <c r="P294" s="7">
        <f t="shared" si="128"/>
        <v>0</v>
      </c>
      <c r="Q294" s="20" t="e">
        <f t="shared" si="129"/>
        <v>#DIV/0!</v>
      </c>
      <c r="V294" s="101"/>
    </row>
    <row r="295" spans="1:22" ht="33" x14ac:dyDescent="0.25">
      <c r="A295" s="49" t="s">
        <v>351</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2 SERTÃO PAJEÚ'!$1:$1048576,6,FALSE)</f>
        <v>12.8</v>
      </c>
      <c r="H295" s="99">
        <v>1</v>
      </c>
      <c r="I295" s="100">
        <f t="shared" si="123"/>
        <v>0.25509999999999999</v>
      </c>
      <c r="J295" s="6">
        <f>IFERROR(VLOOKUP(C295,'[23]SINAPI DEZEMBRO'!$A:$E,4,FALSE),IFERROR(VLOOKUP(C295,'[23]BANCO DE DADOS'!$A$3:$F$10542,5,FALSE),""))</f>
        <v>440.08</v>
      </c>
      <c r="K295" s="7">
        <f t="shared" si="124"/>
        <v>552.34</v>
      </c>
      <c r="L295" s="100">
        <f t="shared" si="125"/>
        <v>0</v>
      </c>
      <c r="M295" s="127"/>
      <c r="N295" s="7">
        <f t="shared" si="126"/>
        <v>0</v>
      </c>
      <c r="O295" s="7">
        <f t="shared" si="127"/>
        <v>7069.95</v>
      </c>
      <c r="P295" s="7">
        <f t="shared" si="128"/>
        <v>0</v>
      </c>
      <c r="Q295" s="20" t="e">
        <f t="shared" si="129"/>
        <v>#DIV/0!</v>
      </c>
      <c r="V295" s="101"/>
    </row>
    <row r="296" spans="1:22" ht="49.5" x14ac:dyDescent="0.25">
      <c r="A296" s="49" t="s">
        <v>352</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2 SERTÃO PAJEÚ'!$1:$1048576,6,FALSE)</f>
        <v>1.56</v>
      </c>
      <c r="H296" s="99">
        <v>1</v>
      </c>
      <c r="I296" s="100">
        <f t="shared" si="123"/>
        <v>0.25509999999999999</v>
      </c>
      <c r="J296" s="6">
        <f>IFERROR(VLOOKUP(C296,'[23]SINAPI DEZEMBRO'!$A:$E,4,FALSE),IFERROR(VLOOKUP(C296,'[23]BANCO DE DADOS'!$A$3:$F$10542,5,FALSE),""))</f>
        <v>207.99</v>
      </c>
      <c r="K296" s="7">
        <f t="shared" si="124"/>
        <v>261.04000000000002</v>
      </c>
      <c r="L296" s="100">
        <f t="shared" si="125"/>
        <v>0</v>
      </c>
      <c r="M296" s="127"/>
      <c r="N296" s="7">
        <f t="shared" si="126"/>
        <v>0</v>
      </c>
      <c r="O296" s="7">
        <f t="shared" si="127"/>
        <v>407.22</v>
      </c>
      <c r="P296" s="7">
        <f t="shared" si="128"/>
        <v>0</v>
      </c>
      <c r="Q296" s="20" t="e">
        <f t="shared" si="129"/>
        <v>#DIV/0!</v>
      </c>
      <c r="V296" s="101"/>
    </row>
    <row r="297" spans="1:22" ht="49.5" x14ac:dyDescent="0.25">
      <c r="A297" s="49" t="s">
        <v>353</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2 SERTÃO PAJEÚ'!$1:$1048576,6,FALSE)</f>
        <v>24</v>
      </c>
      <c r="H297" s="99">
        <v>1</v>
      </c>
      <c r="I297" s="100">
        <f t="shared" si="123"/>
        <v>0.25509999999999999</v>
      </c>
      <c r="J297" s="6">
        <f>IFERROR(VLOOKUP(C297,'[23]SINAPI DEZEMBRO'!$A:$E,4,FALSE),IFERROR(VLOOKUP(C297,'[23]BANCO DE DADOS'!$A$3:$F$10542,5,FALSE),""))</f>
        <v>1288.1199999999999</v>
      </c>
      <c r="K297" s="7">
        <f t="shared" si="124"/>
        <v>1616.71</v>
      </c>
      <c r="L297" s="100">
        <f t="shared" si="125"/>
        <v>0</v>
      </c>
      <c r="M297" s="127"/>
      <c r="N297" s="7">
        <f t="shared" si="126"/>
        <v>0</v>
      </c>
      <c r="O297" s="7">
        <f t="shared" si="127"/>
        <v>38801.040000000001</v>
      </c>
      <c r="P297" s="7">
        <f t="shared" si="128"/>
        <v>0</v>
      </c>
      <c r="Q297" s="20" t="e">
        <f t="shared" si="129"/>
        <v>#DIV/0!</v>
      </c>
      <c r="V297" s="101"/>
    </row>
    <row r="298" spans="1:22" ht="33" x14ac:dyDescent="0.25">
      <c r="A298" s="49" t="s">
        <v>354</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2 SERTÃO PAJEÚ'!$1:$1048576,6,FALSE)</f>
        <v>1408</v>
      </c>
      <c r="H298" s="99">
        <v>1</v>
      </c>
      <c r="I298" s="100">
        <f t="shared" si="123"/>
        <v>0.25509999999999999</v>
      </c>
      <c r="J298" s="6">
        <f>IFERROR(VLOOKUP(C298,'[23]SINAPI DEZEMBRO'!$A:$E,4,FALSE),IFERROR(VLOOKUP(C298,'[23]BANCO DE DADOS'!$A$3:$F$10542,5,FALSE),""))</f>
        <v>21.96</v>
      </c>
      <c r="K298" s="7">
        <f t="shared" si="124"/>
        <v>27.56</v>
      </c>
      <c r="L298" s="100">
        <f t="shared" si="125"/>
        <v>0</v>
      </c>
      <c r="M298" s="127"/>
      <c r="N298" s="7">
        <f t="shared" si="126"/>
        <v>0</v>
      </c>
      <c r="O298" s="7">
        <f t="shared" si="127"/>
        <v>38804.480000000003</v>
      </c>
      <c r="P298" s="7">
        <f t="shared" si="128"/>
        <v>0</v>
      </c>
      <c r="Q298" s="20" t="e">
        <f t="shared" ref="Q298:Q301" si="130">P298/$P$202</f>
        <v>#DIV/0!</v>
      </c>
      <c r="V298" s="101"/>
    </row>
    <row r="299" spans="1:22" ht="33" x14ac:dyDescent="0.25">
      <c r="A299" s="49" t="s">
        <v>355</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2 SERTÃO PAJEÚ'!$1:$1048576,6,FALSE)</f>
        <v>660</v>
      </c>
      <c r="H299" s="99">
        <v>1</v>
      </c>
      <c r="I299" s="100">
        <f t="shared" si="123"/>
        <v>0.25509999999999999</v>
      </c>
      <c r="J299" s="6">
        <f>IFERROR(VLOOKUP(C299,'[23]SINAPI DEZEMBRO'!$A:$E,4,FALSE),IFERROR(VLOOKUP(C299,'[23]BANCO DE DADOS'!$A$3:$F$10542,5,FALSE),""))</f>
        <v>0.75</v>
      </c>
      <c r="K299" s="7">
        <f t="shared" si="124"/>
        <v>0.94</v>
      </c>
      <c r="L299" s="100">
        <f t="shared" si="125"/>
        <v>0</v>
      </c>
      <c r="M299" s="127"/>
      <c r="N299" s="7">
        <f t="shared" si="126"/>
        <v>0</v>
      </c>
      <c r="O299" s="7">
        <f t="shared" si="127"/>
        <v>620.4</v>
      </c>
      <c r="P299" s="7">
        <f t="shared" si="128"/>
        <v>0</v>
      </c>
      <c r="Q299" s="20" t="e">
        <f t="shared" si="130"/>
        <v>#DIV/0!</v>
      </c>
      <c r="V299" s="101"/>
    </row>
    <row r="300" spans="1:22" ht="49.5" x14ac:dyDescent="0.25">
      <c r="A300" s="49" t="s">
        <v>356</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2 SERTÃO PAJEÚ'!$1:$1048576,6,FALSE)</f>
        <v>145</v>
      </c>
      <c r="H300" s="99">
        <v>1</v>
      </c>
      <c r="I300" s="100">
        <f t="shared" si="123"/>
        <v>0.25509999999999999</v>
      </c>
      <c r="J300" s="6">
        <f>IFERROR(VLOOKUP(C300,'[23]SINAPI DEZEMBRO'!$A:$E,4,FALSE),IFERROR(VLOOKUP(C300,'[23]BANCO DE DADOS'!$A$3:$F$10542,5,FALSE),""))</f>
        <v>3.76</v>
      </c>
      <c r="K300" s="7">
        <f t="shared" si="124"/>
        <v>4.71</v>
      </c>
      <c r="L300" s="100">
        <f t="shared" si="125"/>
        <v>0</v>
      </c>
      <c r="M300" s="127"/>
      <c r="N300" s="7">
        <f t="shared" si="126"/>
        <v>0</v>
      </c>
      <c r="O300" s="7">
        <f t="shared" si="127"/>
        <v>682.95</v>
      </c>
      <c r="P300" s="7">
        <f t="shared" si="128"/>
        <v>0</v>
      </c>
      <c r="Q300" s="20" t="e">
        <f t="shared" si="130"/>
        <v>#DIV/0!</v>
      </c>
      <c r="V300" s="101"/>
    </row>
    <row r="301" spans="1:22" ht="49.5" x14ac:dyDescent="0.25">
      <c r="A301" s="49" t="s">
        <v>357</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2 SERTÃO PAJEÚ'!$1:$1048576,6,FALSE)</f>
        <v>363</v>
      </c>
      <c r="H301" s="99">
        <v>1</v>
      </c>
      <c r="I301" s="100">
        <f t="shared" si="123"/>
        <v>0.25509999999999999</v>
      </c>
      <c r="J301" s="6">
        <f>IFERROR(VLOOKUP(C301,'[23]SINAPI DEZEMBRO'!$A:$E,4,FALSE),IFERROR(VLOOKUP(C301,'[23]BANCO DE DADOS'!$A$3:$F$10542,5,FALSE),""))</f>
        <v>4</v>
      </c>
      <c r="K301" s="7">
        <f t="shared" si="124"/>
        <v>5.0199999999999996</v>
      </c>
      <c r="L301" s="100">
        <f t="shared" si="125"/>
        <v>0</v>
      </c>
      <c r="M301" s="127"/>
      <c r="N301" s="7">
        <f t="shared" si="126"/>
        <v>0</v>
      </c>
      <c r="O301" s="7">
        <f t="shared" si="127"/>
        <v>1822.26</v>
      </c>
      <c r="P301" s="7">
        <f t="shared" si="128"/>
        <v>0</v>
      </c>
      <c r="Q301" s="20" t="e">
        <f t="shared" si="130"/>
        <v>#DIV/0!</v>
      </c>
      <c r="V301" s="101"/>
    </row>
    <row r="302" spans="1:22" ht="49.5" x14ac:dyDescent="0.25">
      <c r="A302" s="83" t="s">
        <v>358</v>
      </c>
      <c r="B302" s="83"/>
      <c r="C302" s="84"/>
      <c r="D302" s="85"/>
      <c r="E302" s="8" t="s">
        <v>359</v>
      </c>
      <c r="F302" s="85"/>
      <c r="G302" s="86"/>
      <c r="H302" s="85"/>
      <c r="I302" s="85"/>
      <c r="J302" s="87"/>
      <c r="K302" s="85"/>
      <c r="L302" s="85"/>
      <c r="M302" s="129"/>
      <c r="N302" s="85"/>
      <c r="O302" s="88">
        <f>SUM(O303,O305,O309,O311,O313,O329,O339,O346)</f>
        <v>5578724.6500000004</v>
      </c>
      <c r="P302" s="88">
        <f>SUM(P303,P305,P309,P311,P313,P329,P339,P346)</f>
        <v>0</v>
      </c>
      <c r="V302" s="101"/>
    </row>
    <row r="303" spans="1:22" x14ac:dyDescent="0.25">
      <c r="A303" s="89" t="s">
        <v>360</v>
      </c>
      <c r="B303" s="89"/>
      <c r="C303" s="90"/>
      <c r="D303" s="91"/>
      <c r="E303" s="3" t="s">
        <v>58</v>
      </c>
      <c r="F303" s="91"/>
      <c r="G303" s="92"/>
      <c r="H303" s="91"/>
      <c r="I303" s="91"/>
      <c r="J303" s="93"/>
      <c r="K303" s="91"/>
      <c r="L303" s="91"/>
      <c r="M303" s="128"/>
      <c r="N303" s="91"/>
      <c r="O303" s="94">
        <f>SUM(O304)</f>
        <v>485914.48</v>
      </c>
      <c r="P303" s="94">
        <f>SUM(P304)</f>
        <v>0</v>
      </c>
      <c r="V303" s="101"/>
    </row>
    <row r="304" spans="1:22" ht="33" x14ac:dyDescent="0.25">
      <c r="A304" s="49" t="s">
        <v>361</v>
      </c>
      <c r="B304" s="95" t="str">
        <f>IFERROR(VLOOKUP(C304,'[23]SINAPI DEZEMBRO'!$A:$F,6,FALSE),IFERROR(VLOOKUP(C304,'[23]BANCO DE DADOS'!$A$3:$F$10542,2,FALSE),""))</f>
        <v>COMPOSIÇÃO</v>
      </c>
      <c r="C304" s="96" t="s">
        <v>362</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2 SERTÃO PAJEÚ'!$1:$1048576,6,FALSE)</f>
        <v>1</v>
      </c>
      <c r="H304" s="99">
        <v>1</v>
      </c>
      <c r="I304" s="100">
        <f>IF($H304="","",IF($H304=1,$O$10,IF($H304=2,$O$11,IF($H304=3,$O$12,IF($H304=4,$O$13,IF($H304=5,$O$14,IF($H304=6,$O$15)))))))</f>
        <v>0.25509999999999999</v>
      </c>
      <c r="J304" s="6">
        <f>IFERROR(VLOOKUP(C304,'[23]SINAPI DEZEMBRO'!$A:$E,4,FALSE),IFERROR(VLOOKUP(C304,'[23]BANCO DE DADOS'!$A$3:$F$10542,5,FALSE),""))</f>
        <v>387152.01</v>
      </c>
      <c r="K304" s="7">
        <f>IF($G304="","",TRUNC((J304*I304)+J304,2))</f>
        <v>485914.48</v>
      </c>
      <c r="L304" s="100">
        <f>IF($H304="","",IF($H304=1,$P$10,IF($H304=2,$P$11,IF($H304=3,$P$12,IF($H304=4,$P$13,IF($H304=5,$P$14,IF($H304=6,$P$15)))))))</f>
        <v>0</v>
      </c>
      <c r="M304" s="127"/>
      <c r="N304" s="7">
        <f>IF($G304="","",TRUNC((M304*L304)+M304,2))</f>
        <v>0</v>
      </c>
      <c r="O304" s="7">
        <f>IF($G304="","",TRUNC(K304*G304,2))</f>
        <v>485914.48</v>
      </c>
      <c r="P304" s="7">
        <f>IF($G304="","",TRUNC(N304*G304,2))</f>
        <v>0</v>
      </c>
      <c r="Q304" s="20" t="e">
        <f>P304/P303</f>
        <v>#DIV/0!</v>
      </c>
      <c r="R304" s="20">
        <f>O304/O302</f>
        <v>8.7099999999999997E-2</v>
      </c>
      <c r="S304" s="20" t="e">
        <f>P304/P302</f>
        <v>#DIV/0!</v>
      </c>
      <c r="V304" s="101"/>
    </row>
    <row r="305" spans="1:22" x14ac:dyDescent="0.25">
      <c r="A305" s="89" t="s">
        <v>363</v>
      </c>
      <c r="B305" s="89"/>
      <c r="C305" s="105"/>
      <c r="D305" s="91"/>
      <c r="E305" s="3" t="s">
        <v>62</v>
      </c>
      <c r="F305" s="91"/>
      <c r="G305" s="92"/>
      <c r="H305" s="91"/>
      <c r="I305" s="91"/>
      <c r="J305" s="93"/>
      <c r="K305" s="91"/>
      <c r="L305" s="91"/>
      <c r="M305" s="128"/>
      <c r="N305" s="91"/>
      <c r="O305" s="94">
        <f>SUM(O306:O308)</f>
        <v>347317.43</v>
      </c>
      <c r="P305" s="94">
        <f>SUM(P306:P308)</f>
        <v>0</v>
      </c>
      <c r="V305" s="101"/>
    </row>
    <row r="306" spans="1:22" ht="33" x14ac:dyDescent="0.25">
      <c r="A306" s="49" t="s">
        <v>364</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2 SERTÃO PAJEÚ'!$1:$1048576,6,FALSE)</f>
        <v>358.02</v>
      </c>
      <c r="H306" s="99">
        <v>1</v>
      </c>
      <c r="I306" s="100">
        <f>IF($H306="","",IF($H306=1,$O$10,IF($H306=2,$O$11,IF($H306=3,$O$12,IF($H306=4,$O$13,IF($H306=5,$O$14,IF($H306=6,$O$15)))))))</f>
        <v>0.25509999999999999</v>
      </c>
      <c r="J306" s="6">
        <f>IFERROR(VLOOKUP(C306,'[23]SINAPI DEZEMBRO'!$A:$E,4,FALSE),IFERROR(VLOOKUP(C306,'[23]BANCO DE DADOS'!$A$3:$F$10542,5,FALSE),""))</f>
        <v>464.96</v>
      </c>
      <c r="K306" s="7">
        <f>IF($G306="","",TRUNC((J306*I306)+J306,2))</f>
        <v>583.57000000000005</v>
      </c>
      <c r="L306" s="100">
        <f>IF($H306="","",IF($H306=1,$P$10,IF($H306=2,$P$11,IF($H306=3,$P$12,IF($H306=4,$P$13,IF($H306=5,$P$14,IF($H306=6,$P$15)))))))</f>
        <v>0</v>
      </c>
      <c r="M306" s="127"/>
      <c r="N306" s="7">
        <f>IF($G306="","",TRUNC((M306*L306)+M306,2))</f>
        <v>0</v>
      </c>
      <c r="O306" s="7">
        <f>IF($G306="","",TRUNC(K306*G306,2))</f>
        <v>208929.73</v>
      </c>
      <c r="P306" s="7">
        <f>IF($G306="","",TRUNC(N306*G306,2))</f>
        <v>0</v>
      </c>
      <c r="Q306" s="20" t="e">
        <f>P306/$P$305</f>
        <v>#DIV/0!</v>
      </c>
      <c r="V306" s="101"/>
    </row>
    <row r="307" spans="1:22" ht="49.5" x14ac:dyDescent="0.25">
      <c r="A307" s="49" t="s">
        <v>365</v>
      </c>
      <c r="B307" s="95" t="str">
        <f>IFERROR(VLOOKUP(C307,'[23]SINAPI DEZEMBRO'!$A:$F,6,FALSE),IFERROR(VLOOKUP(C307,'[23]BANCO DE DADOS'!$A$3:$F$10542,2,FALSE),""))</f>
        <v>COMPESA 2024.2</v>
      </c>
      <c r="C307" s="96" t="s">
        <v>65</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2 SERTÃO PAJEÚ'!$1:$1048576,6,FALSE)</f>
        <v>22</v>
      </c>
      <c r="H307" s="99">
        <v>1</v>
      </c>
      <c r="I307" s="100">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0">
        <f>IF($H307="","",IF($H307=1,$P$10,IF($H307=2,$P$11,IF($H307=3,$P$12,IF($H307=4,$P$13,IF($H307=5,$P$14,IF($H307=6,$P$15)))))))</f>
        <v>0</v>
      </c>
      <c r="M307" s="127"/>
      <c r="N307" s="7">
        <f>IF($G307="","",TRUNC((M307*L307)+M307,2))</f>
        <v>0</v>
      </c>
      <c r="O307" s="7">
        <f>IF($G307="","",TRUNC(K307*G307,2))</f>
        <v>115471.18</v>
      </c>
      <c r="P307" s="7">
        <f>IF($G307="","",TRUNC(N307*G307,2))</f>
        <v>0</v>
      </c>
      <c r="Q307" s="20" t="e">
        <f t="shared" ref="Q307:Q308" si="131">P307/$P$305</f>
        <v>#DIV/0!</v>
      </c>
      <c r="V307" s="101"/>
    </row>
    <row r="308" spans="1:22" ht="33" x14ac:dyDescent="0.25">
      <c r="A308" s="49" t="s">
        <v>366</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2 SERTÃO PAJEÚ'!$1:$1048576,6,FALSE)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27"/>
      <c r="N308" s="7">
        <f>IF($G308="","",TRUNC((M308*L308)+M308,2))</f>
        <v>0</v>
      </c>
      <c r="O308" s="7">
        <f>IF($G308="","",TRUNC(K308*G308,2))</f>
        <v>22916.52</v>
      </c>
      <c r="P308" s="7">
        <f>IF($G308="","",TRUNC(N308*G308,2))</f>
        <v>0</v>
      </c>
      <c r="Q308" s="20" t="e">
        <f t="shared" si="131"/>
        <v>#DIV/0!</v>
      </c>
      <c r="V308" s="101"/>
    </row>
    <row r="309" spans="1:22" x14ac:dyDescent="0.25">
      <c r="A309" s="89" t="s">
        <v>367</v>
      </c>
      <c r="B309" s="89"/>
      <c r="C309" s="90"/>
      <c r="D309" s="91"/>
      <c r="E309" s="3" t="s">
        <v>48</v>
      </c>
      <c r="F309" s="91"/>
      <c r="G309" s="92"/>
      <c r="H309" s="91"/>
      <c r="I309" s="91"/>
      <c r="J309" s="93"/>
      <c r="K309" s="91"/>
      <c r="L309" s="91"/>
      <c r="M309" s="128"/>
      <c r="N309" s="91"/>
      <c r="O309" s="94">
        <f>SUM(O310:O310)</f>
        <v>296998.56</v>
      </c>
      <c r="P309" s="94">
        <f>SUM(P310:P310)</f>
        <v>0</v>
      </c>
      <c r="V309" s="101"/>
    </row>
    <row r="310" spans="1:22" ht="33" x14ac:dyDescent="0.25">
      <c r="A310" s="49" t="s">
        <v>368</v>
      </c>
      <c r="B310" s="95" t="str">
        <f>IFERROR(VLOOKUP(C310,'[23]SINAPI DEZEMBRO'!$A:$F,6,FALSE),IFERROR(VLOOKUP(C310,'[23]BANCO DE DADOS'!$A$3:$F$10542,2,FALSE),""))</f>
        <v>COMPOSIÇÃO</v>
      </c>
      <c r="C310" s="96" t="s">
        <v>73</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2 SERTÃO PAJEÚ'!$1:$1048576,6,FALSE)</f>
        <v>16</v>
      </c>
      <c r="H310" s="99">
        <v>1</v>
      </c>
      <c r="I310" s="100">
        <f>IF($H310="","",IF($H310=1,$O$10,IF($H310=2,$O$11,IF($H310=3,$O$12,IF($H310=4,$O$13,IF($H310=5,$O$14,IF($H310=6,$O$15)))))))</f>
        <v>0.25509999999999999</v>
      </c>
      <c r="J310" s="6">
        <f>IFERROR(VLOOKUP(C310,'[23]SINAPI DEZEMBRO'!$A:$E,4,FALSE),IFERROR(VLOOKUP(C310,'[23]BANCO DE DADOS'!$A$3:$F$10542,5,FALSE),""))</f>
        <v>14789.59</v>
      </c>
      <c r="K310" s="7">
        <f>IF($G310="","",TRUNC((J310*I310)+J310,2))</f>
        <v>18562.41</v>
      </c>
      <c r="L310" s="100">
        <f>IF($H310="","",IF($H310=1,$P$10,IF($H310=2,$P$11,IF($H310=3,$P$12,IF($H310=4,$P$13,IF($H310=5,$P$14,IF($H310=6,$P$15)))))))</f>
        <v>0</v>
      </c>
      <c r="M310" s="127"/>
      <c r="N310" s="7">
        <f>IF($G310="","",TRUNC((M310*L310)+M310,2))</f>
        <v>0</v>
      </c>
      <c r="O310" s="7">
        <f>IF($G310="","",TRUNC(K310*G310,2))</f>
        <v>296998.56</v>
      </c>
      <c r="P310" s="7">
        <f>IF($G310="","",TRUNC(N310*G310,2))</f>
        <v>0</v>
      </c>
      <c r="Q310" s="20" t="e">
        <f>P310/P309</f>
        <v>#DIV/0!</v>
      </c>
      <c r="V310" s="101"/>
    </row>
    <row r="311" spans="1:22" x14ac:dyDescent="0.25">
      <c r="A311" s="89" t="s">
        <v>369</v>
      </c>
      <c r="B311" s="89"/>
      <c r="C311" s="90"/>
      <c r="D311" s="91"/>
      <c r="E311" s="3" t="s">
        <v>52</v>
      </c>
      <c r="F311" s="91"/>
      <c r="G311" s="92"/>
      <c r="H311" s="91"/>
      <c r="I311" s="91"/>
      <c r="J311" s="93"/>
      <c r="K311" s="91"/>
      <c r="L311" s="91"/>
      <c r="M311" s="128"/>
      <c r="N311" s="91"/>
      <c r="O311" s="94">
        <f>SUM(O312:O312)</f>
        <v>296998.56</v>
      </c>
      <c r="P311" s="94">
        <f>SUM(P312:P312)</f>
        <v>0</v>
      </c>
      <c r="V311" s="101"/>
    </row>
    <row r="312" spans="1:22" ht="33" x14ac:dyDescent="0.25">
      <c r="A312" s="49" t="s">
        <v>370</v>
      </c>
      <c r="B312" s="95" t="str">
        <f>IFERROR(VLOOKUP(C312,'[23]SINAPI DEZEMBRO'!$A:$F,6,FALSE),IFERROR(VLOOKUP(C312,'[23]BANCO DE DADOS'!$A$3:$F$10542,2,FALSE),""))</f>
        <v>COMPOSIÇÃO</v>
      </c>
      <c r="C312" s="96" t="s">
        <v>76</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2 SERTÃO PAJEÚ'!$1:$1048576,6,FALSE)</f>
        <v>16</v>
      </c>
      <c r="H312" s="99">
        <v>1</v>
      </c>
      <c r="I312" s="100">
        <f>IF($H312="","",IF($H312=1,$O$10,IF($H312=2,$O$11,IF($H312=3,$O$12,IF($H312=4,$O$13,IF($H312=5,$O$14,IF($H312=6,$O$15)))))))</f>
        <v>0.25509999999999999</v>
      </c>
      <c r="J312" s="6">
        <f>IFERROR(VLOOKUP(C312,'[23]SINAPI DEZEMBRO'!$A:$E,4,FALSE),IFERROR(VLOOKUP(C312,'[23]BANCO DE DADOS'!$A$3:$F$10542,5,FALSE),""))</f>
        <v>14789.59</v>
      </c>
      <c r="K312" s="7">
        <f>IF($G312="","",TRUNC((J312*I312)+J312,2))</f>
        <v>18562.41</v>
      </c>
      <c r="L312" s="100">
        <f>IF($H312="","",IF($H312=1,$P$10,IF($H312=2,$P$11,IF($H312=3,$P$12,IF($H312=4,$P$13,IF($H312=5,$P$14,IF($H312=6,$P$15)))))))</f>
        <v>0</v>
      </c>
      <c r="M312" s="127"/>
      <c r="N312" s="7">
        <f>IF($G312="","",TRUNC((M312*L312)+M312,2))</f>
        <v>0</v>
      </c>
      <c r="O312" s="7">
        <f>IF($G312="","",TRUNC(K312*G312,2))</f>
        <v>296998.56</v>
      </c>
      <c r="P312" s="7">
        <f>IF($G312="","",TRUNC(N312*G312,2))</f>
        <v>0</v>
      </c>
      <c r="Q312" s="20" t="e">
        <f>P312/P311</f>
        <v>#DIV/0!</v>
      </c>
      <c r="V312" s="101"/>
    </row>
    <row r="313" spans="1:22" x14ac:dyDescent="0.25">
      <c r="A313" s="89" t="s">
        <v>371</v>
      </c>
      <c r="B313" s="89"/>
      <c r="C313" s="90"/>
      <c r="D313" s="91"/>
      <c r="E313" s="3" t="s">
        <v>89</v>
      </c>
      <c r="F313" s="91"/>
      <c r="G313" s="92"/>
      <c r="H313" s="91"/>
      <c r="I313" s="91"/>
      <c r="J313" s="93"/>
      <c r="K313" s="91"/>
      <c r="L313" s="91"/>
      <c r="M313" s="128"/>
      <c r="N313" s="91"/>
      <c r="O313" s="94">
        <f>SUM(O314:O328)</f>
        <v>3209942.63</v>
      </c>
      <c r="P313" s="94">
        <f>SUM(P314:P328)</f>
        <v>0</v>
      </c>
      <c r="V313" s="101"/>
    </row>
    <row r="314" spans="1:22" x14ac:dyDescent="0.25">
      <c r="A314" s="49" t="s">
        <v>372</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2 SERTÃO PAJEÚ'!$1:$1048576,6,FALSE)</f>
        <v>34501.199999999997</v>
      </c>
      <c r="H314" s="99">
        <v>1</v>
      </c>
      <c r="I314" s="100">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27"/>
      <c r="N314" s="7">
        <f t="shared" ref="N314:N328" si="135">IF($G314="","",TRUNC((M314*L314)+M314,2))</f>
        <v>0</v>
      </c>
      <c r="O314" s="7">
        <f t="shared" ref="O314:O328" si="136">IF($G314="","",TRUNC(K314*G314,2))</f>
        <v>3450.12</v>
      </c>
      <c r="P314" s="7">
        <f t="shared" ref="P314:P328" si="137">IF($G314="","",TRUNC(N314*G314,2))</f>
        <v>0</v>
      </c>
      <c r="Q314" s="20" t="e">
        <f>P314/$P$313</f>
        <v>#DIV/0!</v>
      </c>
      <c r="V314" s="101"/>
    </row>
    <row r="315" spans="1:22" x14ac:dyDescent="0.25">
      <c r="A315" s="49" t="s">
        <v>373</v>
      </c>
      <c r="B315" s="95" t="str">
        <f>IFERROR(VLOOKUP(C315,'[23]SINAPI DEZEMBRO'!$A:$F,6,FALSE),IFERROR(VLOOKUP(C315,'[23]BANCO DE DADOS'!$A$3:$F$10542,2,FALSE),""))</f>
        <v>COMPOSIÇÃO</v>
      </c>
      <c r="C315" s="96" t="s">
        <v>96</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2 SERTÃO PAJEÚ'!$1:$1048576,6,FALSE)</f>
        <v>4407.18</v>
      </c>
      <c r="H315" s="99">
        <v>1</v>
      </c>
      <c r="I315" s="100">
        <f t="shared" si="132"/>
        <v>0.25509999999999999</v>
      </c>
      <c r="J315" s="6">
        <f>IFERROR(VLOOKUP(C315,'[23]SINAPI DEZEMBRO'!$A:$E,4,FALSE),IFERROR(VLOOKUP(C315,'[23]BANCO DE DADOS'!$A$3:$F$10542,5,FALSE),""))</f>
        <v>416.11</v>
      </c>
      <c r="K315" s="7">
        <f t="shared" si="133"/>
        <v>522.25</v>
      </c>
      <c r="L315" s="100">
        <f t="shared" si="134"/>
        <v>0</v>
      </c>
      <c r="M315" s="127"/>
      <c r="N315" s="7">
        <f t="shared" si="135"/>
        <v>0</v>
      </c>
      <c r="O315" s="7">
        <f t="shared" si="136"/>
        <v>2301649.75</v>
      </c>
      <c r="P315" s="7">
        <f t="shared" si="137"/>
        <v>0</v>
      </c>
      <c r="Q315" s="20" t="e">
        <f t="shared" ref="Q315:Q328" si="138">P315/$P$313</f>
        <v>#DIV/0!</v>
      </c>
      <c r="V315" s="101"/>
    </row>
    <row r="316" spans="1:22" ht="33" x14ac:dyDescent="0.25">
      <c r="A316" s="49" t="s">
        <v>374</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2 SERTÃO PAJEÚ'!$1:$1048576,6,FALSE)</f>
        <v>1725.06</v>
      </c>
      <c r="H316" s="99">
        <v>1</v>
      </c>
      <c r="I316" s="100">
        <f t="shared" si="132"/>
        <v>0.25509999999999999</v>
      </c>
      <c r="J316" s="6">
        <f>IFERROR(VLOOKUP(C316,'[23]SINAPI DEZEMBRO'!$A:$E,4,FALSE),IFERROR(VLOOKUP(C316,'[23]BANCO DE DADOS'!$A$3:$F$10542,5,FALSE),""))</f>
        <v>10.42</v>
      </c>
      <c r="K316" s="7">
        <f t="shared" si="133"/>
        <v>13.07</v>
      </c>
      <c r="L316" s="100">
        <f t="shared" si="134"/>
        <v>0</v>
      </c>
      <c r="M316" s="127"/>
      <c r="N316" s="7">
        <f t="shared" si="135"/>
        <v>0</v>
      </c>
      <c r="O316" s="7">
        <f t="shared" si="136"/>
        <v>22546.53</v>
      </c>
      <c r="P316" s="7">
        <f t="shared" si="137"/>
        <v>0</v>
      </c>
      <c r="Q316" s="20" t="e">
        <f t="shared" si="138"/>
        <v>#DIV/0!</v>
      </c>
      <c r="V316" s="101"/>
    </row>
    <row r="317" spans="1:22" ht="49.5" x14ac:dyDescent="0.25">
      <c r="A317" s="49" t="s">
        <v>375</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2 SERTÃO PAJEÚ'!$1:$1048576,6,FALSE)</f>
        <v>90327.59</v>
      </c>
      <c r="H317" s="99">
        <v>1</v>
      </c>
      <c r="I317" s="100">
        <f t="shared" si="132"/>
        <v>0.25509999999999999</v>
      </c>
      <c r="J317" s="6">
        <f>IFERROR(VLOOKUP(C317,'[23]SINAPI DEZEMBRO'!$A:$E,4,FALSE),IFERROR(VLOOKUP(C317,'[23]BANCO DE DADOS'!$A$3:$F$10542,5,FALSE),""))</f>
        <v>0.87</v>
      </c>
      <c r="K317" s="7">
        <f t="shared" si="133"/>
        <v>1.0900000000000001</v>
      </c>
      <c r="L317" s="100">
        <f t="shared" si="134"/>
        <v>0</v>
      </c>
      <c r="M317" s="127"/>
      <c r="N317" s="7">
        <f t="shared" si="135"/>
        <v>0</v>
      </c>
      <c r="O317" s="7">
        <f t="shared" si="136"/>
        <v>98457.07</v>
      </c>
      <c r="P317" s="7">
        <f t="shared" si="137"/>
        <v>0</v>
      </c>
      <c r="Q317" s="20" t="e">
        <f t="shared" si="138"/>
        <v>#DIV/0!</v>
      </c>
      <c r="V317" s="101"/>
    </row>
    <row r="318" spans="1:22" ht="33" x14ac:dyDescent="0.25">
      <c r="A318" s="49" t="s">
        <v>376</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2 SERTÃO PAJEÚ'!$1:$1048576,6,FALSE)</f>
        <v>10036.39</v>
      </c>
      <c r="H318" s="99">
        <v>1</v>
      </c>
      <c r="I318" s="100">
        <f t="shared" si="132"/>
        <v>0.25509999999999999</v>
      </c>
      <c r="J318" s="6">
        <f>IFERROR(VLOOKUP(C318,'[23]SINAPI DEZEMBRO'!$A:$E,4,FALSE),IFERROR(VLOOKUP(C318,'[23]BANCO DE DADOS'!$A$3:$F$10542,5,FALSE),""))</f>
        <v>2.16</v>
      </c>
      <c r="K318" s="7">
        <f t="shared" si="133"/>
        <v>2.71</v>
      </c>
      <c r="L318" s="100">
        <f t="shared" si="134"/>
        <v>0</v>
      </c>
      <c r="M318" s="127"/>
      <c r="N318" s="7">
        <f t="shared" si="135"/>
        <v>0</v>
      </c>
      <c r="O318" s="7">
        <f t="shared" si="136"/>
        <v>27198.61</v>
      </c>
      <c r="P318" s="7">
        <f t="shared" si="137"/>
        <v>0</v>
      </c>
      <c r="Q318" s="20" t="e">
        <f t="shared" si="138"/>
        <v>#DIV/0!</v>
      </c>
      <c r="V318" s="101"/>
    </row>
    <row r="319" spans="1:22" ht="49.5" customHeight="1" x14ac:dyDescent="0.25">
      <c r="A319" s="49" t="s">
        <v>377</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2 SERTÃO PAJEÚ'!$1:$1048576,6,FALSE)</f>
        <v>903.27</v>
      </c>
      <c r="H319" s="99">
        <v>1</v>
      </c>
      <c r="I319" s="100">
        <f t="shared" si="132"/>
        <v>0.25509999999999999</v>
      </c>
      <c r="J319" s="6">
        <f>IFERROR(VLOOKUP(C319,'[23]SINAPI DEZEMBRO'!$A:$E,4,FALSE),IFERROR(VLOOKUP(C319,'[23]BANCO DE DADOS'!$A$3:$F$10542,5,FALSE),""))</f>
        <v>0.74</v>
      </c>
      <c r="K319" s="7">
        <f t="shared" si="133"/>
        <v>0.92</v>
      </c>
      <c r="L319" s="100">
        <f t="shared" si="134"/>
        <v>0</v>
      </c>
      <c r="M319" s="127"/>
      <c r="N319" s="7">
        <f t="shared" si="135"/>
        <v>0</v>
      </c>
      <c r="O319" s="7">
        <f t="shared" si="136"/>
        <v>831</v>
      </c>
      <c r="P319" s="7">
        <f t="shared" si="137"/>
        <v>0</v>
      </c>
      <c r="Q319" s="20" t="e">
        <f t="shared" si="138"/>
        <v>#DIV/0!</v>
      </c>
      <c r="V319" s="101"/>
    </row>
    <row r="320" spans="1:22" x14ac:dyDescent="0.25">
      <c r="A320" s="49" t="s">
        <v>378</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2 SERTÃO PAJEÚ'!$1:$1048576,6,FALSE)</f>
        <v>34501.199999999997</v>
      </c>
      <c r="H320" s="99">
        <v>1</v>
      </c>
      <c r="I320" s="100">
        <f t="shared" si="132"/>
        <v>0.25509999999999999</v>
      </c>
      <c r="J320" s="6">
        <f>IFERROR(VLOOKUP(C320,'[23]SINAPI DEZEMBRO'!$A:$E,4,FALSE),IFERROR(VLOOKUP(C320,'[23]BANCO DE DADOS'!$A$3:$F$10542,5,FALSE),""))</f>
        <v>1.91</v>
      </c>
      <c r="K320" s="7">
        <f t="shared" si="133"/>
        <v>2.39</v>
      </c>
      <c r="L320" s="100">
        <f t="shared" si="134"/>
        <v>0</v>
      </c>
      <c r="M320" s="127"/>
      <c r="N320" s="7">
        <f t="shared" si="135"/>
        <v>0</v>
      </c>
      <c r="O320" s="7">
        <f t="shared" si="136"/>
        <v>82457.86</v>
      </c>
      <c r="P320" s="7">
        <f t="shared" si="137"/>
        <v>0</v>
      </c>
      <c r="Q320" s="20" t="e">
        <f t="shared" si="138"/>
        <v>#DIV/0!</v>
      </c>
      <c r="V320" s="101"/>
    </row>
    <row r="321" spans="1:22" ht="49.5" x14ac:dyDescent="0.25">
      <c r="A321" s="49" t="s">
        <v>379</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2 SERTÃO PAJEÚ'!$1:$1048576,6,FALSE)</f>
        <v>10350.36</v>
      </c>
      <c r="H321" s="99">
        <v>1</v>
      </c>
      <c r="I321" s="100">
        <f t="shared" si="132"/>
        <v>0.25509999999999999</v>
      </c>
      <c r="J321" s="6">
        <f>IFERROR(VLOOKUP(C321,'[23]SINAPI DEZEMBRO'!$A:$E,4,FALSE),IFERROR(VLOOKUP(C321,'[23]BANCO DE DADOS'!$A$3:$F$10542,5,FALSE),""))</f>
        <v>7.6</v>
      </c>
      <c r="K321" s="7">
        <f t="shared" si="133"/>
        <v>9.5299999999999994</v>
      </c>
      <c r="L321" s="100">
        <f t="shared" si="134"/>
        <v>0</v>
      </c>
      <c r="M321" s="127"/>
      <c r="N321" s="7">
        <f t="shared" si="135"/>
        <v>0</v>
      </c>
      <c r="O321" s="7">
        <f t="shared" si="136"/>
        <v>98638.93</v>
      </c>
      <c r="P321" s="7">
        <f t="shared" si="137"/>
        <v>0</v>
      </c>
      <c r="Q321" s="20" t="e">
        <f t="shared" si="138"/>
        <v>#DIV/0!</v>
      </c>
      <c r="V321" s="101"/>
    </row>
    <row r="322" spans="1:22" ht="33" x14ac:dyDescent="0.25">
      <c r="A322" s="49" t="s">
        <v>380</v>
      </c>
      <c r="B322" s="95" t="str">
        <f>IFERROR(VLOOKUP(C322,'[23]SINAPI DEZEMBRO'!$A:$F,6,FALSE),IFERROR(VLOOKUP(C322,'[23]BANCO DE DADOS'!$A$3:$F$10542,2,FALSE),""))</f>
        <v>COMPOSIÇÃO</v>
      </c>
      <c r="C322" s="96" t="s">
        <v>103</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2 SERTÃO PAJEÚ'!$1:$1048576,6,FALSE)</f>
        <v>15.52</v>
      </c>
      <c r="H322" s="99">
        <v>2</v>
      </c>
      <c r="I322" s="100">
        <f t="shared" si="132"/>
        <v>0.1895</v>
      </c>
      <c r="J322" s="6">
        <f>IFERROR(VLOOKUP(C322,'[23]SINAPI DEZEMBRO'!$A:$E,4,FALSE),IFERROR(VLOOKUP(C322,'[23]BANCO DE DADOS'!$A$3:$F$10542,5,FALSE),""))</f>
        <v>494.05</v>
      </c>
      <c r="K322" s="7">
        <f t="shared" si="133"/>
        <v>587.66999999999996</v>
      </c>
      <c r="L322" s="100">
        <f t="shared" si="134"/>
        <v>0</v>
      </c>
      <c r="M322" s="127"/>
      <c r="N322" s="7">
        <f t="shared" si="135"/>
        <v>0</v>
      </c>
      <c r="O322" s="7">
        <f t="shared" si="136"/>
        <v>9120.6299999999992</v>
      </c>
      <c r="P322" s="7">
        <f t="shared" si="137"/>
        <v>0</v>
      </c>
      <c r="Q322" s="20" t="e">
        <f t="shared" si="138"/>
        <v>#DIV/0!</v>
      </c>
      <c r="V322" s="101"/>
    </row>
    <row r="323" spans="1:22" ht="33" x14ac:dyDescent="0.25">
      <c r="A323" s="49" t="s">
        <v>381</v>
      </c>
      <c r="B323" s="95" t="str">
        <f>IFERROR(VLOOKUP(C323,'[23]SINAPI DEZEMBRO'!$A:$F,6,FALSE),IFERROR(VLOOKUP(C323,'[23]BANCO DE DADOS'!$A$3:$F$10542,2,FALSE),""))</f>
        <v>COMPOSIÇÃO</v>
      </c>
      <c r="C323" s="96" t="s">
        <v>107</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2 SERTÃO PAJEÚ'!$1:$1048576,6,FALSE)</f>
        <v>278.52999999999997</v>
      </c>
      <c r="H323" s="99">
        <v>2</v>
      </c>
      <c r="I323" s="100">
        <f t="shared" si="132"/>
        <v>0.1895</v>
      </c>
      <c r="J323" s="6">
        <f>IFERROR(VLOOKUP(C323,'[23]SINAPI DEZEMBRO'!$A:$E,4,FALSE),IFERROR(VLOOKUP(C323,'[23]BANCO DE DADOS'!$A$3:$F$10542,5,FALSE),""))</f>
        <v>494.05</v>
      </c>
      <c r="K323" s="7">
        <f t="shared" si="133"/>
        <v>587.66999999999996</v>
      </c>
      <c r="L323" s="100">
        <f t="shared" si="134"/>
        <v>0</v>
      </c>
      <c r="M323" s="127"/>
      <c r="N323" s="7">
        <f t="shared" si="135"/>
        <v>0</v>
      </c>
      <c r="O323" s="7">
        <f t="shared" si="136"/>
        <v>163683.72</v>
      </c>
      <c r="P323" s="7">
        <f t="shared" si="137"/>
        <v>0</v>
      </c>
      <c r="Q323" s="20" t="e">
        <f t="shared" si="138"/>
        <v>#DIV/0!</v>
      </c>
      <c r="V323" s="101"/>
    </row>
    <row r="324" spans="1:22" ht="49.5" x14ac:dyDescent="0.25">
      <c r="A324" s="49" t="s">
        <v>382</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2 SERTÃO PAJEÚ'!$1:$1048576,6,FALSE)</f>
        <v>517.51</v>
      </c>
      <c r="H324" s="99">
        <v>1</v>
      </c>
      <c r="I324" s="100">
        <f t="shared" si="132"/>
        <v>0.25509999999999999</v>
      </c>
      <c r="J324" s="6">
        <f>IFERROR(VLOOKUP(C324,'[23]SINAPI DEZEMBRO'!$A:$E,4,FALSE),IFERROR(VLOOKUP(C324,'[23]BANCO DE DADOS'!$A$3:$F$10542,5,FALSE),""))</f>
        <v>174.98</v>
      </c>
      <c r="K324" s="7">
        <f t="shared" si="133"/>
        <v>219.61</v>
      </c>
      <c r="L324" s="100">
        <f t="shared" si="134"/>
        <v>0</v>
      </c>
      <c r="M324" s="127"/>
      <c r="N324" s="7">
        <f t="shared" si="135"/>
        <v>0</v>
      </c>
      <c r="O324" s="7">
        <f t="shared" si="136"/>
        <v>113650.37</v>
      </c>
      <c r="P324" s="7">
        <f t="shared" si="137"/>
        <v>0</v>
      </c>
      <c r="Q324" s="20" t="e">
        <f t="shared" si="138"/>
        <v>#DIV/0!</v>
      </c>
      <c r="V324" s="101"/>
    </row>
    <row r="325" spans="1:22" ht="49.5" x14ac:dyDescent="0.25">
      <c r="A325" s="49" t="s">
        <v>383</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2 SERTÃO PAJEÚ'!$1:$1048576,6,FALSE)</f>
        <v>1035.02</v>
      </c>
      <c r="H325" s="99">
        <v>1</v>
      </c>
      <c r="I325" s="100">
        <f t="shared" si="132"/>
        <v>0.25509999999999999</v>
      </c>
      <c r="J325" s="6">
        <f>IFERROR(VLOOKUP(C325,'[23]SINAPI DEZEMBRO'!$A:$E,4,FALSE),IFERROR(VLOOKUP(C325,'[23]BANCO DE DADOS'!$A$3:$F$10542,5,FALSE),""))</f>
        <v>8.4700000000000006</v>
      </c>
      <c r="K325" s="7">
        <f t="shared" si="133"/>
        <v>10.63</v>
      </c>
      <c r="L325" s="100">
        <f t="shared" si="134"/>
        <v>0</v>
      </c>
      <c r="M325" s="127"/>
      <c r="N325" s="7">
        <f t="shared" si="135"/>
        <v>0</v>
      </c>
      <c r="O325" s="7">
        <f t="shared" si="136"/>
        <v>11002.26</v>
      </c>
      <c r="P325" s="7">
        <f t="shared" si="137"/>
        <v>0</v>
      </c>
      <c r="Q325" s="20" t="e">
        <f t="shared" si="138"/>
        <v>#DIV/0!</v>
      </c>
      <c r="V325" s="101"/>
    </row>
    <row r="326" spans="1:22" ht="49.5" x14ac:dyDescent="0.25">
      <c r="A326" s="49" t="s">
        <v>384</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2 SERTÃO PAJEÚ'!$1:$1048576,6,FALSE)</f>
        <v>109993.64</v>
      </c>
      <c r="H326" s="99">
        <v>1</v>
      </c>
      <c r="I326" s="100">
        <f t="shared" si="132"/>
        <v>0.25509999999999999</v>
      </c>
      <c r="J326" s="6">
        <f>IFERROR(VLOOKUP(C326,'[23]SINAPI DEZEMBRO'!$A:$E,4,FALSE),IFERROR(VLOOKUP(C326,'[23]BANCO DE DADOS'!$A$3:$F$10542,5,FALSE),""))</f>
        <v>0.87</v>
      </c>
      <c r="K326" s="7">
        <f t="shared" si="133"/>
        <v>1.0900000000000001</v>
      </c>
      <c r="L326" s="100">
        <f t="shared" si="134"/>
        <v>0</v>
      </c>
      <c r="M326" s="127"/>
      <c r="N326" s="7">
        <f t="shared" si="135"/>
        <v>0</v>
      </c>
      <c r="O326" s="7">
        <f t="shared" si="136"/>
        <v>119893.06</v>
      </c>
      <c r="P326" s="7">
        <f t="shared" si="137"/>
        <v>0</v>
      </c>
      <c r="Q326" s="20" t="e">
        <f t="shared" si="138"/>
        <v>#DIV/0!</v>
      </c>
      <c r="V326" s="101"/>
    </row>
    <row r="327" spans="1:22" ht="33" x14ac:dyDescent="0.25">
      <c r="A327" s="49" t="s">
        <v>385</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2 SERTÃO PAJEÚ'!$1:$1048576,6,FALSE)</f>
        <v>12221.51</v>
      </c>
      <c r="H327" s="99">
        <v>1</v>
      </c>
      <c r="I327" s="100">
        <f t="shared" si="132"/>
        <v>0.25509999999999999</v>
      </c>
      <c r="J327" s="6">
        <f>IFERROR(VLOOKUP(C327,'[23]SINAPI DEZEMBRO'!$A:$E,4,FALSE),IFERROR(VLOOKUP(C327,'[23]BANCO DE DADOS'!$A$3:$F$10542,5,FALSE),""))</f>
        <v>2.16</v>
      </c>
      <c r="K327" s="7">
        <f t="shared" si="133"/>
        <v>2.71</v>
      </c>
      <c r="L327" s="100">
        <f t="shared" si="134"/>
        <v>0</v>
      </c>
      <c r="M327" s="127"/>
      <c r="N327" s="7">
        <f t="shared" si="135"/>
        <v>0</v>
      </c>
      <c r="O327" s="7">
        <f t="shared" si="136"/>
        <v>33120.29</v>
      </c>
      <c r="P327" s="7">
        <f t="shared" si="137"/>
        <v>0</v>
      </c>
      <c r="Q327" s="20" t="e">
        <f t="shared" si="138"/>
        <v>#DIV/0!</v>
      </c>
      <c r="V327" s="101"/>
    </row>
    <row r="328" spans="1:22" ht="49.5" x14ac:dyDescent="0.25">
      <c r="A328" s="49" t="s">
        <v>386</v>
      </c>
      <c r="B328" s="95" t="str">
        <f>IFERROR(VLOOKUP(C328,'[23]SINAPI DEZEMBRO'!$A:$F,6,FALSE),IFERROR(VLOOKUP(C328,'[23]BANCO DE DADOS'!$A$3:$F$10542,2,FALSE),""))</f>
        <v>COTAÇÃO</v>
      </c>
      <c r="C328" s="104" t="s">
        <v>387</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2 SERTÃO PAJEÚ'!$1:$1048576,6,FALSE)</f>
        <v>1322.15</v>
      </c>
      <c r="H328" s="99">
        <v>2</v>
      </c>
      <c r="I328" s="100">
        <f t="shared" si="132"/>
        <v>0.1895</v>
      </c>
      <c r="J328" s="6">
        <f>IFERROR(VLOOKUP(C328,'[23]SINAPI DEZEMBRO'!$A:$E,4,FALSE),IFERROR(VLOOKUP(C328,'[23]BANCO DE DADOS'!$A$3:$F$10542,5,FALSE),""))</f>
        <v>79</v>
      </c>
      <c r="K328" s="7">
        <f t="shared" si="133"/>
        <v>93.97</v>
      </c>
      <c r="L328" s="100">
        <f t="shared" si="134"/>
        <v>0</v>
      </c>
      <c r="M328" s="127"/>
      <c r="N328" s="7">
        <f t="shared" si="135"/>
        <v>0</v>
      </c>
      <c r="O328" s="7">
        <f t="shared" si="136"/>
        <v>124242.43</v>
      </c>
      <c r="P328" s="7">
        <f t="shared" si="137"/>
        <v>0</v>
      </c>
      <c r="Q328" s="20" t="e">
        <f t="shared" si="138"/>
        <v>#DIV/0!</v>
      </c>
      <c r="V328" s="101"/>
    </row>
    <row r="329" spans="1:22" x14ac:dyDescent="0.25">
      <c r="A329" s="89" t="s">
        <v>388</v>
      </c>
      <c r="B329" s="89"/>
      <c r="C329" s="90"/>
      <c r="D329" s="91"/>
      <c r="E329" s="3" t="s">
        <v>145</v>
      </c>
      <c r="F329" s="91"/>
      <c r="G329" s="92"/>
      <c r="H329" s="91"/>
      <c r="I329" s="91"/>
      <c r="J329" s="93"/>
      <c r="K329" s="91"/>
      <c r="L329" s="91"/>
      <c r="M329" s="128"/>
      <c r="N329" s="91"/>
      <c r="O329" s="94">
        <f>SUM(O330:O338)</f>
        <v>244470.86</v>
      </c>
      <c r="P329" s="94">
        <f>SUM(P330:P338)</f>
        <v>0</v>
      </c>
      <c r="V329" s="101"/>
    </row>
    <row r="330" spans="1:22" ht="33" x14ac:dyDescent="0.25">
      <c r="A330" s="49" t="s">
        <v>389</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2 SERTÃO PAJEÚ'!$1:$1048576,6,FALSE)</f>
        <v>90</v>
      </c>
      <c r="H330" s="99">
        <v>1</v>
      </c>
      <c r="I330" s="100">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0">
        <f t="shared" ref="L330:L338" si="141">IF($H330="","",IF($H330=1,$P$10,IF($H330=2,$P$11,IF($H330=3,$P$12,IF($H330=4,$P$13,IF($H330=5,$P$14,IF($H330=6,$P$15)))))))</f>
        <v>0</v>
      </c>
      <c r="M330" s="127"/>
      <c r="N330" s="7">
        <f t="shared" ref="N330:N338" si="142">IF($G330="","",TRUNC((M330*L330)+M330,2))</f>
        <v>0</v>
      </c>
      <c r="O330" s="7">
        <f t="shared" ref="O330:O338" si="143">IF($G330="","",TRUNC(K330*G330,2))</f>
        <v>32825.699999999997</v>
      </c>
      <c r="P330" s="7">
        <f t="shared" ref="P330:P338" si="144">IF($G330="","",TRUNC(N330*G330,2))</f>
        <v>0</v>
      </c>
      <c r="Q330" s="20" t="e">
        <f>P330/$P$329</f>
        <v>#DIV/0!</v>
      </c>
      <c r="V330" s="101"/>
    </row>
    <row r="331" spans="1:22" ht="33" x14ac:dyDescent="0.25">
      <c r="A331" s="49" t="s">
        <v>390</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2 SERTÃO PAJEÚ'!$1:$1048576,6,FALSE)</f>
        <v>15</v>
      </c>
      <c r="H331" s="99">
        <v>1</v>
      </c>
      <c r="I331" s="100">
        <f t="shared" si="139"/>
        <v>0.25509999999999999</v>
      </c>
      <c r="J331" s="6">
        <f>IFERROR(VLOOKUP(C331,'[23]SINAPI DEZEMBRO'!$A:$E,4,FALSE),IFERROR(VLOOKUP(C331,'[23]BANCO DE DADOS'!$A$3:$F$10542,5,FALSE),""))</f>
        <v>435.57</v>
      </c>
      <c r="K331" s="7">
        <f t="shared" si="140"/>
        <v>546.67999999999995</v>
      </c>
      <c r="L331" s="100">
        <f t="shared" si="141"/>
        <v>0</v>
      </c>
      <c r="M331" s="127"/>
      <c r="N331" s="7">
        <f t="shared" si="142"/>
        <v>0</v>
      </c>
      <c r="O331" s="7">
        <f t="shared" si="143"/>
        <v>8200.2000000000007</v>
      </c>
      <c r="P331" s="7">
        <f t="shared" si="144"/>
        <v>0</v>
      </c>
      <c r="Q331" s="20" t="e">
        <f t="shared" ref="Q331:Q338" si="145">P331/$P$329</f>
        <v>#DIV/0!</v>
      </c>
      <c r="V331" s="101"/>
    </row>
    <row r="332" spans="1:22" ht="33" x14ac:dyDescent="0.25">
      <c r="A332" s="49" t="s">
        <v>391</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2 SERTÃO PAJEÚ'!$1:$1048576,6,FALSE)</f>
        <v>36</v>
      </c>
      <c r="H332" s="99">
        <v>1</v>
      </c>
      <c r="I332" s="100">
        <f t="shared" si="139"/>
        <v>0.25509999999999999</v>
      </c>
      <c r="J332" s="6">
        <f>IFERROR(VLOOKUP(C332,'[23]SINAPI DEZEMBRO'!$A:$E,4,FALSE),IFERROR(VLOOKUP(C332,'[23]BANCO DE DADOS'!$A$3:$F$10542,5,FALSE),""))</f>
        <v>290.57</v>
      </c>
      <c r="K332" s="7">
        <f t="shared" si="140"/>
        <v>364.69</v>
      </c>
      <c r="L332" s="100">
        <f t="shared" si="141"/>
        <v>0</v>
      </c>
      <c r="M332" s="127"/>
      <c r="N332" s="7">
        <f t="shared" si="142"/>
        <v>0</v>
      </c>
      <c r="O332" s="7">
        <f t="shared" si="143"/>
        <v>13128.84</v>
      </c>
      <c r="P332" s="7">
        <f t="shared" si="144"/>
        <v>0</v>
      </c>
      <c r="Q332" s="20" t="e">
        <f t="shared" si="145"/>
        <v>#DIV/0!</v>
      </c>
      <c r="V332" s="101"/>
    </row>
    <row r="333" spans="1:22" ht="49.5" x14ac:dyDescent="0.25">
      <c r="A333" s="49" t="s">
        <v>392</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2 SERTÃO PAJEÚ'!$1:$1048576,6,FALSE)</f>
        <v>126</v>
      </c>
      <c r="H333" s="99">
        <v>1</v>
      </c>
      <c r="I333" s="100">
        <f t="shared" si="139"/>
        <v>0.25509999999999999</v>
      </c>
      <c r="J333" s="6">
        <f>IFERROR(VLOOKUP(C333,'[23]SINAPI DEZEMBRO'!$A:$E,4,FALSE),IFERROR(VLOOKUP(C333,'[23]BANCO DE DADOS'!$A$3:$F$10542,5,FALSE),""))</f>
        <v>484.52</v>
      </c>
      <c r="K333" s="7">
        <f t="shared" si="140"/>
        <v>608.12</v>
      </c>
      <c r="L333" s="100">
        <f t="shared" si="141"/>
        <v>0</v>
      </c>
      <c r="M333" s="127"/>
      <c r="N333" s="7">
        <f t="shared" si="142"/>
        <v>0</v>
      </c>
      <c r="O333" s="7">
        <f t="shared" si="143"/>
        <v>76623.12</v>
      </c>
      <c r="P333" s="7">
        <f t="shared" si="144"/>
        <v>0</v>
      </c>
      <c r="Q333" s="20" t="e">
        <f t="shared" si="145"/>
        <v>#DIV/0!</v>
      </c>
      <c r="V333" s="101"/>
    </row>
    <row r="334" spans="1:22" ht="33" x14ac:dyDescent="0.25">
      <c r="A334" s="49" t="s">
        <v>393</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2 SERTÃO PAJEÚ'!$1:$1048576,6,FALSE)</f>
        <v>90</v>
      </c>
      <c r="H334" s="99">
        <v>1</v>
      </c>
      <c r="I334" s="100">
        <f t="shared" si="139"/>
        <v>0.25509999999999999</v>
      </c>
      <c r="J334" s="6">
        <f>IFERROR(VLOOKUP(C334,'[23]SINAPI DEZEMBRO'!$A:$E,4,FALSE),IFERROR(VLOOKUP(C334,'[23]BANCO DE DADOS'!$A$3:$F$10542,5,FALSE),""))</f>
        <v>290.52999999999997</v>
      </c>
      <c r="K334" s="7">
        <f t="shared" si="140"/>
        <v>364.64</v>
      </c>
      <c r="L334" s="100">
        <f t="shared" si="141"/>
        <v>0</v>
      </c>
      <c r="M334" s="127"/>
      <c r="N334" s="7">
        <f t="shared" si="142"/>
        <v>0</v>
      </c>
      <c r="O334" s="7">
        <f t="shared" si="143"/>
        <v>32817.599999999999</v>
      </c>
      <c r="P334" s="7">
        <f t="shared" si="144"/>
        <v>0</v>
      </c>
      <c r="Q334" s="20" t="e">
        <f t="shared" si="145"/>
        <v>#DIV/0!</v>
      </c>
      <c r="V334" s="101"/>
    </row>
    <row r="335" spans="1:22" ht="33" x14ac:dyDescent="0.25">
      <c r="A335" s="49" t="s">
        <v>394</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2 SERTÃO PAJEÚ'!$1:$1048576,6,FALSE)</f>
        <v>12</v>
      </c>
      <c r="H335" s="99">
        <v>1</v>
      </c>
      <c r="I335" s="100">
        <f t="shared" si="139"/>
        <v>0.25509999999999999</v>
      </c>
      <c r="J335" s="6">
        <f>IFERROR(VLOOKUP(C335,'[23]SINAPI DEZEMBRO'!$A:$E,4,FALSE),IFERROR(VLOOKUP(C335,'[23]BANCO DE DADOS'!$A$3:$F$10542,5,FALSE),""))</f>
        <v>199.32</v>
      </c>
      <c r="K335" s="7">
        <f t="shared" si="140"/>
        <v>250.16</v>
      </c>
      <c r="L335" s="100">
        <f t="shared" si="141"/>
        <v>0</v>
      </c>
      <c r="M335" s="127"/>
      <c r="N335" s="7">
        <f t="shared" si="142"/>
        <v>0</v>
      </c>
      <c r="O335" s="7">
        <f t="shared" si="143"/>
        <v>3001.92</v>
      </c>
      <c r="P335" s="7">
        <f t="shared" si="144"/>
        <v>0</v>
      </c>
      <c r="Q335" s="20" t="e">
        <f t="shared" si="145"/>
        <v>#DIV/0!</v>
      </c>
      <c r="V335" s="101"/>
    </row>
    <row r="336" spans="1:22" ht="33" x14ac:dyDescent="0.25">
      <c r="A336" s="49" t="s">
        <v>395</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2 SERTÃO PAJEÚ'!$1:$1048576,6,FALSE)</f>
        <v>12</v>
      </c>
      <c r="H336" s="99">
        <v>1</v>
      </c>
      <c r="I336" s="100">
        <f t="shared" si="139"/>
        <v>0.25509999999999999</v>
      </c>
      <c r="J336" s="6">
        <f>IFERROR(VLOOKUP(C336,'[23]SINAPI DEZEMBRO'!$A:$E,4,FALSE),IFERROR(VLOOKUP(C336,'[23]BANCO DE DADOS'!$A$3:$F$10542,5,FALSE),""))</f>
        <v>479.01</v>
      </c>
      <c r="K336" s="7">
        <f t="shared" si="140"/>
        <v>601.20000000000005</v>
      </c>
      <c r="L336" s="100">
        <f t="shared" si="141"/>
        <v>0</v>
      </c>
      <c r="M336" s="127"/>
      <c r="N336" s="7">
        <f t="shared" si="142"/>
        <v>0</v>
      </c>
      <c r="O336" s="7">
        <f t="shared" si="143"/>
        <v>7214.4</v>
      </c>
      <c r="P336" s="7">
        <f t="shared" si="144"/>
        <v>0</v>
      </c>
      <c r="Q336" s="20" t="e">
        <f t="shared" si="145"/>
        <v>#DIV/0!</v>
      </c>
      <c r="V336" s="101"/>
    </row>
    <row r="337" spans="1:22" ht="66" x14ac:dyDescent="0.25">
      <c r="A337" s="49" t="s">
        <v>396</v>
      </c>
      <c r="B337" s="95" t="str">
        <f>IFERROR(VLOOKUP(C337,'[23]SINAPI DEZEMBRO'!$A:$F,6,FALSE),IFERROR(VLOOKUP(C337,'[23]BANCO DE DADOS'!$A$3:$F$10542,2,FALSE),""))</f>
        <v>COMPOSIÇÃO</v>
      </c>
      <c r="C337" s="96" t="s">
        <v>154</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2 SERTÃO PAJEÚ'!$1:$1048576,6,FALSE)</f>
        <v>31</v>
      </c>
      <c r="H337" s="99">
        <v>1</v>
      </c>
      <c r="I337" s="100">
        <f t="shared" si="139"/>
        <v>0.25509999999999999</v>
      </c>
      <c r="J337" s="6">
        <f>IFERROR(VLOOKUP(C337,'[23]SINAPI DEZEMBRO'!$A:$E,4,FALSE),IFERROR(VLOOKUP(C337,'[23]BANCO DE DADOS'!$A$3:$F$10542,5,FALSE),""))</f>
        <v>757.97</v>
      </c>
      <c r="K337" s="7">
        <f t="shared" si="140"/>
        <v>951.32</v>
      </c>
      <c r="L337" s="100">
        <f t="shared" si="141"/>
        <v>0</v>
      </c>
      <c r="M337" s="127"/>
      <c r="N337" s="7">
        <f t="shared" si="142"/>
        <v>0</v>
      </c>
      <c r="O337" s="7">
        <f t="shared" si="143"/>
        <v>29490.92</v>
      </c>
      <c r="P337" s="7">
        <f t="shared" si="144"/>
        <v>0</v>
      </c>
      <c r="Q337" s="20" t="e">
        <f t="shared" si="145"/>
        <v>#DIV/0!</v>
      </c>
      <c r="V337" s="101"/>
    </row>
    <row r="338" spans="1:22" ht="66" x14ac:dyDescent="0.25">
      <c r="A338" s="49" t="s">
        <v>397</v>
      </c>
      <c r="B338" s="95" t="str">
        <f>IFERROR(VLOOKUP(C338,'[23]SINAPI DEZEMBRO'!$A:$F,6,FALSE),IFERROR(VLOOKUP(C338,'[23]BANCO DE DADOS'!$A$3:$F$10542,2,FALSE),""))</f>
        <v>COMPOSIÇÃO</v>
      </c>
      <c r="C338" s="96" t="s">
        <v>156</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2 SERTÃO PAJEÚ'!$1:$1048576,6,FALSE)</f>
        <v>46</v>
      </c>
      <c r="H338" s="99">
        <v>1</v>
      </c>
      <c r="I338" s="100">
        <f t="shared" si="139"/>
        <v>0.25509999999999999</v>
      </c>
      <c r="J338" s="6">
        <f>IFERROR(VLOOKUP(C338,'[23]SINAPI DEZEMBRO'!$A:$E,4,FALSE),IFERROR(VLOOKUP(C338,'[23]BANCO DE DADOS'!$A$3:$F$10542,5,FALSE),""))</f>
        <v>713.06</v>
      </c>
      <c r="K338" s="7">
        <f t="shared" si="140"/>
        <v>894.96</v>
      </c>
      <c r="L338" s="100">
        <f t="shared" si="141"/>
        <v>0</v>
      </c>
      <c r="M338" s="127"/>
      <c r="N338" s="7">
        <f t="shared" si="142"/>
        <v>0</v>
      </c>
      <c r="O338" s="7">
        <f t="shared" si="143"/>
        <v>41168.160000000003</v>
      </c>
      <c r="P338" s="7">
        <f t="shared" si="144"/>
        <v>0</v>
      </c>
      <c r="Q338" s="20" t="e">
        <f t="shared" si="145"/>
        <v>#DIV/0!</v>
      </c>
      <c r="V338" s="101"/>
    </row>
    <row r="339" spans="1:22" x14ac:dyDescent="0.25">
      <c r="A339" s="89" t="s">
        <v>398</v>
      </c>
      <c r="B339" s="89"/>
      <c r="C339" s="90"/>
      <c r="D339" s="91"/>
      <c r="E339" s="3" t="s">
        <v>158</v>
      </c>
      <c r="F339" s="91"/>
      <c r="G339" s="92"/>
      <c r="H339" s="91"/>
      <c r="I339" s="91"/>
      <c r="J339" s="93"/>
      <c r="K339" s="91"/>
      <c r="L339" s="91"/>
      <c r="M339" s="128"/>
      <c r="N339" s="91"/>
      <c r="O339" s="94">
        <f>SUM(O340:O345)</f>
        <v>373853.28</v>
      </c>
      <c r="P339" s="94">
        <f>SUM(P340:P345)</f>
        <v>0</v>
      </c>
      <c r="V339" s="101"/>
    </row>
    <row r="340" spans="1:22" x14ac:dyDescent="0.25">
      <c r="A340" s="49" t="s">
        <v>399</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2 SERTÃO PAJEÚ'!$1:$1048576,6,FALSE)</f>
        <v>4370.1499999999996</v>
      </c>
      <c r="H340" s="99">
        <v>1</v>
      </c>
      <c r="I340" s="100">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0">
        <f t="shared" ref="L340:L345" si="148">IF($H340="","",IF($H340=1,$P$10,IF($H340=2,$P$11,IF($H340=3,$P$12,IF($H340=4,$P$13,IF($H340=5,$P$14,IF($H340=6,$P$15)))))))</f>
        <v>0</v>
      </c>
      <c r="M340" s="127"/>
      <c r="N340" s="7">
        <f t="shared" ref="N340:N345" si="149">IF($G340="","",TRUNC((M340*L340)+M340,2))</f>
        <v>0</v>
      </c>
      <c r="O340" s="7">
        <f t="shared" ref="O340:O345" si="150">IF($G340="","",TRUNC(K340*G340,2))</f>
        <v>156451.37</v>
      </c>
      <c r="P340" s="7">
        <f t="shared" ref="P340:P345" si="151">IF($G340="","",TRUNC(N340*G340,2))</f>
        <v>0</v>
      </c>
      <c r="Q340" s="20" t="e">
        <f>P340/$P$339</f>
        <v>#DIV/0!</v>
      </c>
      <c r="V340" s="101"/>
    </row>
    <row r="341" spans="1:22" ht="33" x14ac:dyDescent="0.25">
      <c r="A341" s="49" t="s">
        <v>400</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2 SERTÃO PAJEÚ'!$1:$1048576,6,FALSE)</f>
        <v>230.04</v>
      </c>
      <c r="H341" s="99">
        <v>1</v>
      </c>
      <c r="I341" s="100">
        <f t="shared" si="146"/>
        <v>0.25509999999999999</v>
      </c>
      <c r="J341" s="6">
        <f>IFERROR(VLOOKUP(C341,'[23]SINAPI DEZEMBRO'!$A:$E,4,FALSE),IFERROR(VLOOKUP(C341,'[23]BANCO DE DADOS'!$A$3:$F$10542,5,FALSE),""))</f>
        <v>150.31</v>
      </c>
      <c r="K341" s="7">
        <f t="shared" si="147"/>
        <v>188.65</v>
      </c>
      <c r="L341" s="100">
        <f t="shared" si="148"/>
        <v>0</v>
      </c>
      <c r="M341" s="127"/>
      <c r="N341" s="7">
        <f t="shared" si="149"/>
        <v>0</v>
      </c>
      <c r="O341" s="7">
        <f t="shared" si="150"/>
        <v>43397.04</v>
      </c>
      <c r="P341" s="7">
        <f t="shared" si="151"/>
        <v>0</v>
      </c>
      <c r="Q341" s="20" t="e">
        <f t="shared" ref="Q341:Q345" si="152">P341/$P$339</f>
        <v>#DIV/0!</v>
      </c>
      <c r="V341" s="101"/>
    </row>
    <row r="342" spans="1:22" ht="33" x14ac:dyDescent="0.25">
      <c r="A342" s="49" t="s">
        <v>401</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2 SERTÃO PAJEÚ'!$1:$1048576,6,FALSE)</f>
        <v>1150</v>
      </c>
      <c r="H342" s="99">
        <v>1</v>
      </c>
      <c r="I342" s="100">
        <f t="shared" si="146"/>
        <v>0.25509999999999999</v>
      </c>
      <c r="J342" s="6">
        <f>IFERROR(VLOOKUP(C342,'[23]SINAPI DEZEMBRO'!$A:$E,4,FALSE),IFERROR(VLOOKUP(C342,'[23]BANCO DE DADOS'!$A$3:$F$10542,5,FALSE),""))</f>
        <v>38.31</v>
      </c>
      <c r="K342" s="7">
        <f t="shared" si="147"/>
        <v>48.08</v>
      </c>
      <c r="L342" s="100">
        <f t="shared" si="148"/>
        <v>0</v>
      </c>
      <c r="M342" s="127"/>
      <c r="N342" s="7">
        <f t="shared" si="149"/>
        <v>0</v>
      </c>
      <c r="O342" s="7">
        <f t="shared" si="150"/>
        <v>55292</v>
      </c>
      <c r="P342" s="7">
        <f t="shared" si="151"/>
        <v>0</v>
      </c>
      <c r="Q342" s="20" t="e">
        <f t="shared" si="152"/>
        <v>#DIV/0!</v>
      </c>
      <c r="V342" s="101"/>
    </row>
    <row r="343" spans="1:22" ht="33" x14ac:dyDescent="0.25">
      <c r="A343" s="49" t="s">
        <v>402</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2 SERTÃO PAJEÚ'!$1:$1048576,6,FALSE)</f>
        <v>1725.06</v>
      </c>
      <c r="H343" s="99">
        <v>1</v>
      </c>
      <c r="I343" s="100">
        <f t="shared" si="146"/>
        <v>0.25509999999999999</v>
      </c>
      <c r="J343" s="6">
        <f>IFERROR(VLOOKUP(C343,'[23]SINAPI DEZEMBRO'!$A:$E,4,FALSE),IFERROR(VLOOKUP(C343,'[23]BANCO DE DADOS'!$A$3:$F$10542,5,FALSE),""))</f>
        <v>33.75</v>
      </c>
      <c r="K343" s="7">
        <f t="shared" si="147"/>
        <v>42.35</v>
      </c>
      <c r="L343" s="100">
        <f t="shared" si="148"/>
        <v>0</v>
      </c>
      <c r="M343" s="127"/>
      <c r="N343" s="7">
        <f t="shared" si="149"/>
        <v>0</v>
      </c>
      <c r="O343" s="7">
        <f t="shared" si="150"/>
        <v>73056.289999999994</v>
      </c>
      <c r="P343" s="7">
        <f t="shared" si="151"/>
        <v>0</v>
      </c>
      <c r="Q343" s="20" t="e">
        <f t="shared" si="152"/>
        <v>#DIV/0!</v>
      </c>
      <c r="V343" s="101"/>
    </row>
    <row r="344" spans="1:22" x14ac:dyDescent="0.25">
      <c r="A344" s="49" t="s">
        <v>403</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2 SERTÃO PAJEÚ'!$1:$1048576,6,FALSE)</f>
        <v>11500.4</v>
      </c>
      <c r="H344" s="99">
        <v>1</v>
      </c>
      <c r="I344" s="100">
        <f t="shared" si="146"/>
        <v>0.25509999999999999</v>
      </c>
      <c r="J344" s="6">
        <f>IFERROR(VLOOKUP(C344,'[23]SINAPI DEZEMBRO'!$A:$E,4,FALSE),IFERROR(VLOOKUP(C344,'[23]BANCO DE DADOS'!$A$3:$F$10542,5,FALSE),""))</f>
        <v>1.72</v>
      </c>
      <c r="K344" s="7">
        <f t="shared" si="147"/>
        <v>2.15</v>
      </c>
      <c r="L344" s="100">
        <f t="shared" si="148"/>
        <v>0</v>
      </c>
      <c r="M344" s="127"/>
      <c r="N344" s="7">
        <f t="shared" si="149"/>
        <v>0</v>
      </c>
      <c r="O344" s="7">
        <f t="shared" si="150"/>
        <v>24725.86</v>
      </c>
      <c r="P344" s="7">
        <f t="shared" si="151"/>
        <v>0</v>
      </c>
      <c r="Q344" s="20" t="e">
        <f t="shared" si="152"/>
        <v>#DIV/0!</v>
      </c>
      <c r="V344" s="101"/>
    </row>
    <row r="345" spans="1:22" x14ac:dyDescent="0.25">
      <c r="A345" s="49" t="s">
        <v>404</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2 SERTÃO PAJEÚ'!$1:$1048576,6,FALSE)</f>
        <v>23000.799999999999</v>
      </c>
      <c r="H345" s="99">
        <v>1</v>
      </c>
      <c r="I345" s="100">
        <f t="shared" si="146"/>
        <v>0.25509999999999999</v>
      </c>
      <c r="J345" s="6">
        <f>IFERROR(VLOOKUP(C345,'[23]SINAPI DEZEMBRO'!$A:$E,4,FALSE),IFERROR(VLOOKUP(C345,'[23]BANCO DE DADOS'!$A$3:$F$10542,5,FALSE),""))</f>
        <v>0.73</v>
      </c>
      <c r="K345" s="7">
        <f t="shared" si="147"/>
        <v>0.91</v>
      </c>
      <c r="L345" s="100">
        <f t="shared" si="148"/>
        <v>0</v>
      </c>
      <c r="M345" s="127"/>
      <c r="N345" s="7">
        <f t="shared" si="149"/>
        <v>0</v>
      </c>
      <c r="O345" s="7">
        <f t="shared" si="150"/>
        <v>20930.72</v>
      </c>
      <c r="P345" s="7">
        <f t="shared" si="151"/>
        <v>0</v>
      </c>
      <c r="Q345" s="20" t="e">
        <f t="shared" si="152"/>
        <v>#DIV/0!</v>
      </c>
      <c r="V345" s="101"/>
    </row>
    <row r="346" spans="1:22" x14ac:dyDescent="0.25">
      <c r="A346" s="89" t="s">
        <v>405</v>
      </c>
      <c r="B346" s="89"/>
      <c r="C346" s="90"/>
      <c r="D346" s="91"/>
      <c r="E346" s="3" t="s">
        <v>164</v>
      </c>
      <c r="F346" s="91"/>
      <c r="G346" s="92"/>
      <c r="H346" s="91"/>
      <c r="I346" s="91"/>
      <c r="J346" s="93"/>
      <c r="K346" s="91"/>
      <c r="L346" s="91"/>
      <c r="M346" s="128"/>
      <c r="N346" s="91"/>
      <c r="O346" s="94">
        <f>SUM(O347:O357)</f>
        <v>323228.84999999998</v>
      </c>
      <c r="P346" s="94">
        <f>SUM(P347:P357)</f>
        <v>0</v>
      </c>
      <c r="V346" s="101"/>
    </row>
    <row r="347" spans="1:22" x14ac:dyDescent="0.25">
      <c r="A347" s="49" t="s">
        <v>406</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2 SERTÃO PAJEÚ'!$1:$1048576,6,FALSE)</f>
        <v>17</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27"/>
      <c r="N347" s="7">
        <f t="shared" ref="N347:N357" si="156">IF($G347="","",TRUNC((M347*L347)+M347,2))</f>
        <v>0</v>
      </c>
      <c r="O347" s="7">
        <f t="shared" ref="O347:O357" si="157">IF($G347="","",TRUNC(K347*G347,2))</f>
        <v>24274.47</v>
      </c>
      <c r="P347" s="7">
        <f t="shared" ref="P347:P357" si="158">IF($G347="","",TRUNC(N347*G347,2))</f>
        <v>0</v>
      </c>
      <c r="Q347" s="20" t="e">
        <f>P347/$P$346</f>
        <v>#DIV/0!</v>
      </c>
      <c r="V347" s="101"/>
    </row>
    <row r="348" spans="1:22" ht="49.5" x14ac:dyDescent="0.25">
      <c r="A348" s="49" t="s">
        <v>407</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2 SERTÃO PAJEÚ'!$1:$1048576,6,FALSE)</f>
        <v>968</v>
      </c>
      <c r="H348" s="99">
        <v>1</v>
      </c>
      <c r="I348" s="100">
        <f t="shared" si="153"/>
        <v>0.25509999999999999</v>
      </c>
      <c r="J348" s="6">
        <f>IFERROR(VLOOKUP(C348,'[23]SINAPI DEZEMBRO'!$A:$E,4,FALSE),IFERROR(VLOOKUP(C348,'[23]BANCO DE DADOS'!$A$3:$F$10542,5,FALSE),""))</f>
        <v>7.59</v>
      </c>
      <c r="K348" s="7">
        <f t="shared" si="154"/>
        <v>9.52</v>
      </c>
      <c r="L348" s="100">
        <f t="shared" si="155"/>
        <v>0</v>
      </c>
      <c r="M348" s="127"/>
      <c r="N348" s="7">
        <f t="shared" si="156"/>
        <v>0</v>
      </c>
      <c r="O348" s="7">
        <f t="shared" si="157"/>
        <v>9215.36</v>
      </c>
      <c r="P348" s="7">
        <f t="shared" si="158"/>
        <v>0</v>
      </c>
      <c r="Q348" s="20" t="e">
        <f t="shared" ref="Q348:Q357" si="159">P348/$P$346</f>
        <v>#DIV/0!</v>
      </c>
      <c r="V348" s="101"/>
    </row>
    <row r="349" spans="1:22" ht="49.5" x14ac:dyDescent="0.25">
      <c r="A349" s="49" t="s">
        <v>408</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2 SERTÃO PAJEÚ'!$1:$1048576,6,FALSE)</f>
        <v>968</v>
      </c>
      <c r="H349" s="99">
        <v>1</v>
      </c>
      <c r="I349" s="100">
        <f t="shared" si="153"/>
        <v>0.25509999999999999</v>
      </c>
      <c r="J349" s="6">
        <f>IFERROR(VLOOKUP(C349,'[23]SINAPI DEZEMBRO'!$A:$E,4,FALSE),IFERROR(VLOOKUP(C349,'[23]BANCO DE DADOS'!$A$3:$F$10542,5,FALSE),""))</f>
        <v>5.16</v>
      </c>
      <c r="K349" s="7">
        <f t="shared" si="154"/>
        <v>6.47</v>
      </c>
      <c r="L349" s="100">
        <f t="shared" si="155"/>
        <v>0</v>
      </c>
      <c r="M349" s="127"/>
      <c r="N349" s="7">
        <f t="shared" si="156"/>
        <v>0</v>
      </c>
      <c r="O349" s="7">
        <f t="shared" si="157"/>
        <v>6262.96</v>
      </c>
      <c r="P349" s="7">
        <f t="shared" si="158"/>
        <v>0</v>
      </c>
      <c r="Q349" s="20" t="e">
        <f t="shared" si="159"/>
        <v>#DIV/0!</v>
      </c>
      <c r="V349" s="101"/>
    </row>
    <row r="350" spans="1:22" ht="33" x14ac:dyDescent="0.25">
      <c r="A350" s="49" t="s">
        <v>409</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2 SERTÃO PAJEÚ'!$1:$1048576,6,FALSE)</f>
        <v>2.7</v>
      </c>
      <c r="H350" s="99">
        <v>1</v>
      </c>
      <c r="I350" s="100">
        <f t="shared" si="153"/>
        <v>0.25509999999999999</v>
      </c>
      <c r="J350" s="6">
        <f>IFERROR(VLOOKUP(C350,'[23]SINAPI DEZEMBRO'!$A:$E,4,FALSE),IFERROR(VLOOKUP(C350,'[23]BANCO DE DADOS'!$A$3:$F$10542,5,FALSE),""))</f>
        <v>100.24</v>
      </c>
      <c r="K350" s="7">
        <f t="shared" si="154"/>
        <v>125.81</v>
      </c>
      <c r="L350" s="100">
        <f t="shared" si="155"/>
        <v>0</v>
      </c>
      <c r="M350" s="127"/>
      <c r="N350" s="7">
        <f t="shared" si="156"/>
        <v>0</v>
      </c>
      <c r="O350" s="7">
        <f t="shared" si="157"/>
        <v>339.68</v>
      </c>
      <c r="P350" s="7">
        <f t="shared" si="158"/>
        <v>0</v>
      </c>
      <c r="Q350" s="20" t="e">
        <f t="shared" si="159"/>
        <v>#DIV/0!</v>
      </c>
      <c r="V350" s="101"/>
    </row>
    <row r="351" spans="1:22" ht="33" x14ac:dyDescent="0.25">
      <c r="A351" s="49" t="s">
        <v>410</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2 SERTÃO PAJEÚ'!$1:$1048576,6,FALSE)</f>
        <v>76</v>
      </c>
      <c r="H351" s="99">
        <v>1</v>
      </c>
      <c r="I351" s="100">
        <f t="shared" si="153"/>
        <v>0.25509999999999999</v>
      </c>
      <c r="J351" s="6">
        <f>IFERROR(VLOOKUP(C351,'[23]SINAPI DEZEMBRO'!$A:$E,4,FALSE),IFERROR(VLOOKUP(C351,'[23]BANCO DE DADOS'!$A$3:$F$10542,5,FALSE),""))</f>
        <v>244.47</v>
      </c>
      <c r="K351" s="7">
        <f t="shared" si="154"/>
        <v>306.83</v>
      </c>
      <c r="L351" s="100">
        <f t="shared" si="155"/>
        <v>0</v>
      </c>
      <c r="M351" s="127"/>
      <c r="N351" s="7">
        <f t="shared" si="156"/>
        <v>0</v>
      </c>
      <c r="O351" s="7">
        <f t="shared" si="157"/>
        <v>23319.08</v>
      </c>
      <c r="P351" s="7">
        <f t="shared" si="158"/>
        <v>0</v>
      </c>
      <c r="Q351" s="20" t="e">
        <f t="shared" si="159"/>
        <v>#DIV/0!</v>
      </c>
      <c r="V351" s="101"/>
    </row>
    <row r="352" spans="1:22" ht="33" x14ac:dyDescent="0.25">
      <c r="A352" s="49" t="s">
        <v>411</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2 SERTÃO PAJEÚ'!$1:$1048576,6,FALSE)</f>
        <v>60.8</v>
      </c>
      <c r="H352" s="99">
        <v>1</v>
      </c>
      <c r="I352" s="100">
        <f t="shared" si="153"/>
        <v>0.25509999999999999</v>
      </c>
      <c r="J352" s="6">
        <f>IFERROR(VLOOKUP(C352,'[23]SINAPI DEZEMBRO'!$A:$E,4,FALSE),IFERROR(VLOOKUP(C352,'[23]BANCO DE DADOS'!$A$3:$F$10542,5,FALSE),""))</f>
        <v>440.08</v>
      </c>
      <c r="K352" s="7">
        <f t="shared" si="154"/>
        <v>552.34</v>
      </c>
      <c r="L352" s="100">
        <f t="shared" si="155"/>
        <v>0</v>
      </c>
      <c r="M352" s="127"/>
      <c r="N352" s="7">
        <f t="shared" si="156"/>
        <v>0</v>
      </c>
      <c r="O352" s="7">
        <f t="shared" si="157"/>
        <v>33582.269999999997</v>
      </c>
      <c r="P352" s="7">
        <f t="shared" si="158"/>
        <v>0</v>
      </c>
      <c r="Q352" s="20" t="e">
        <f t="shared" si="159"/>
        <v>#DIV/0!</v>
      </c>
      <c r="V352" s="101"/>
    </row>
    <row r="353" spans="1:29" ht="49.5" x14ac:dyDescent="0.25">
      <c r="A353" s="49" t="s">
        <v>412</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2 SERTÃO PAJEÚ'!$1:$1048576,6,FALSE)</f>
        <v>114</v>
      </c>
      <c r="H353" s="99">
        <v>1</v>
      </c>
      <c r="I353" s="100">
        <f t="shared" si="153"/>
        <v>0.25509999999999999</v>
      </c>
      <c r="J353" s="6">
        <f>IFERROR(VLOOKUP(C353,'[23]SINAPI DEZEMBRO'!$A:$E,4,FALSE),IFERROR(VLOOKUP(C353,'[23]BANCO DE DADOS'!$A$3:$F$10542,5,FALSE),""))</f>
        <v>1288.1199999999999</v>
      </c>
      <c r="K353" s="7">
        <f t="shared" si="154"/>
        <v>1616.71</v>
      </c>
      <c r="L353" s="100">
        <f t="shared" si="155"/>
        <v>0</v>
      </c>
      <c r="M353" s="127"/>
      <c r="N353" s="7">
        <f t="shared" si="156"/>
        <v>0</v>
      </c>
      <c r="O353" s="7">
        <f t="shared" si="157"/>
        <v>184304.94</v>
      </c>
      <c r="P353" s="7">
        <f t="shared" si="158"/>
        <v>0</v>
      </c>
      <c r="Q353" s="20" t="e">
        <f t="shared" si="159"/>
        <v>#DIV/0!</v>
      </c>
      <c r="V353" s="101"/>
    </row>
    <row r="354" spans="1:29" ht="33" x14ac:dyDescent="0.25">
      <c r="A354" s="49" t="s">
        <v>413</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2 SERTÃO PAJEÚ'!$1:$1048576,6,FALSE)</f>
        <v>1408</v>
      </c>
      <c r="H354" s="99">
        <v>1</v>
      </c>
      <c r="I354" s="100">
        <f t="shared" si="153"/>
        <v>0.25509999999999999</v>
      </c>
      <c r="J354" s="6">
        <f>IFERROR(VLOOKUP(C354,'[23]SINAPI DEZEMBRO'!$A:$E,4,FALSE),IFERROR(VLOOKUP(C354,'[23]BANCO DE DADOS'!$A$3:$F$10542,5,FALSE),""))</f>
        <v>21.96</v>
      </c>
      <c r="K354" s="7">
        <f t="shared" si="154"/>
        <v>27.56</v>
      </c>
      <c r="L354" s="100">
        <f t="shared" si="155"/>
        <v>0</v>
      </c>
      <c r="M354" s="127"/>
      <c r="N354" s="7">
        <f t="shared" si="156"/>
        <v>0</v>
      </c>
      <c r="O354" s="7">
        <f t="shared" si="157"/>
        <v>38804.480000000003</v>
      </c>
      <c r="P354" s="7">
        <f t="shared" si="158"/>
        <v>0</v>
      </c>
      <c r="Q354" s="20" t="e">
        <f t="shared" si="159"/>
        <v>#DIV/0!</v>
      </c>
      <c r="V354" s="101"/>
    </row>
    <row r="355" spans="1:29" ht="33" x14ac:dyDescent="0.25">
      <c r="A355" s="49" t="s">
        <v>414</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2 SERTÃO PAJEÚ'!$1:$1048576,6,FALSE)</f>
        <v>660</v>
      </c>
      <c r="H355" s="99">
        <v>1</v>
      </c>
      <c r="I355" s="100">
        <f t="shared" si="153"/>
        <v>0.25509999999999999</v>
      </c>
      <c r="J355" s="6">
        <f>IFERROR(VLOOKUP(C355,'[23]SINAPI DEZEMBRO'!$A:$E,4,FALSE),IFERROR(VLOOKUP(C355,'[23]BANCO DE DADOS'!$A$3:$F$10542,5,FALSE),""))</f>
        <v>0.75</v>
      </c>
      <c r="K355" s="7">
        <f t="shared" si="154"/>
        <v>0.94</v>
      </c>
      <c r="L355" s="100">
        <f t="shared" si="155"/>
        <v>0</v>
      </c>
      <c r="M355" s="127"/>
      <c r="N355" s="7">
        <f t="shared" si="156"/>
        <v>0</v>
      </c>
      <c r="O355" s="7">
        <f t="shared" si="157"/>
        <v>620.4</v>
      </c>
      <c r="P355" s="7">
        <f t="shared" si="158"/>
        <v>0</v>
      </c>
      <c r="Q355" s="20" t="e">
        <f t="shared" si="159"/>
        <v>#DIV/0!</v>
      </c>
      <c r="V355" s="101"/>
    </row>
    <row r="356" spans="1:29" ht="49.5" x14ac:dyDescent="0.25">
      <c r="A356" s="49" t="s">
        <v>415</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2 SERTÃO PAJEÚ'!$1:$1048576,6,FALSE)</f>
        <v>145</v>
      </c>
      <c r="H356" s="99">
        <v>1</v>
      </c>
      <c r="I356" s="100">
        <f t="shared" si="153"/>
        <v>0.25509999999999999</v>
      </c>
      <c r="J356" s="6">
        <f>IFERROR(VLOOKUP(C356,'[23]SINAPI DEZEMBRO'!$A:$E,4,FALSE),IFERROR(VLOOKUP(C356,'[23]BANCO DE DADOS'!$A$3:$F$10542,5,FALSE),""))</f>
        <v>3.76</v>
      </c>
      <c r="K356" s="7">
        <f t="shared" si="154"/>
        <v>4.71</v>
      </c>
      <c r="L356" s="100">
        <f t="shared" si="155"/>
        <v>0</v>
      </c>
      <c r="M356" s="127"/>
      <c r="N356" s="7">
        <f t="shared" si="156"/>
        <v>0</v>
      </c>
      <c r="O356" s="7">
        <f t="shared" si="157"/>
        <v>682.95</v>
      </c>
      <c r="P356" s="7">
        <f t="shared" si="158"/>
        <v>0</v>
      </c>
      <c r="Q356" s="20" t="e">
        <f t="shared" si="159"/>
        <v>#DIV/0!</v>
      </c>
      <c r="V356" s="101"/>
    </row>
    <row r="357" spans="1:29" ht="50.25" thickBot="1" x14ac:dyDescent="0.3">
      <c r="A357" s="49" t="s">
        <v>416</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2 SERTÃO PAJEÚ'!$1:$1048576,6,FALSE)</f>
        <v>363</v>
      </c>
      <c r="H357" s="99">
        <v>1</v>
      </c>
      <c r="I357" s="100">
        <f t="shared" si="153"/>
        <v>0.25509999999999999</v>
      </c>
      <c r="J357" s="6">
        <f>IFERROR(VLOOKUP(C357,'[23]SINAPI DEZEMBRO'!$A:$E,4,FALSE),IFERROR(VLOOKUP(C357,'[23]BANCO DE DADOS'!$A$3:$F$10542,5,FALSE),""))</f>
        <v>4</v>
      </c>
      <c r="K357" s="7">
        <f t="shared" si="154"/>
        <v>5.0199999999999996</v>
      </c>
      <c r="L357" s="100">
        <f t="shared" si="155"/>
        <v>0</v>
      </c>
      <c r="M357" s="127"/>
      <c r="N357" s="7">
        <f t="shared" si="156"/>
        <v>0</v>
      </c>
      <c r="O357" s="7">
        <f t="shared" si="157"/>
        <v>1822.26</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417</v>
      </c>
      <c r="O358" s="110">
        <f>SUM(O23,O31,O129,O215,O302)</f>
        <v>18529819.510000002</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418</v>
      </c>
      <c r="B360" s="117"/>
      <c r="C360" s="117"/>
      <c r="D360" s="117"/>
    </row>
    <row r="361" spans="1:29" x14ac:dyDescent="0.2">
      <c r="A361" s="118" t="s">
        <v>419</v>
      </c>
      <c r="B361" s="119"/>
      <c r="C361" s="120"/>
      <c r="D361" s="121"/>
    </row>
    <row r="362" spans="1:29" x14ac:dyDescent="0.2">
      <c r="A362" s="122" t="s">
        <v>420</v>
      </c>
      <c r="B362" s="125"/>
      <c r="C362" s="120"/>
      <c r="D362" s="123"/>
    </row>
    <row r="363" spans="1:29" ht="14.1" customHeight="1" x14ac:dyDescent="0.2">
      <c r="A363" s="122" t="s">
        <v>421</v>
      </c>
      <c r="B363" s="126"/>
      <c r="C363" s="124"/>
      <c r="D363" s="124"/>
    </row>
    <row r="364" spans="1:29" ht="14.1" customHeight="1" x14ac:dyDescent="0.2">
      <c r="A364" s="122" t="s">
        <v>422</v>
      </c>
      <c r="B364" s="125"/>
      <c r="C364" s="124"/>
      <c r="D364" s="124"/>
    </row>
    <row r="365" spans="1:29" ht="14.1" customHeight="1" x14ac:dyDescent="0.2">
      <c r="A365" s="122"/>
      <c r="B365" s="123"/>
      <c r="C365" s="124"/>
      <c r="D365" s="124"/>
    </row>
    <row r="366" spans="1:29" ht="14.1" customHeight="1" x14ac:dyDescent="0.2">
      <c r="A366" s="122"/>
      <c r="B366" s="122"/>
      <c r="C366" s="124"/>
      <c r="D366" s="124"/>
    </row>
  </sheetData>
  <sheetProtection algorithmName="SHA-512" hashValue="j86TayQp9fff8pYKWoLwB4b1Vrmfwe2H6BfWBIFSyMAQKCNXbanjOjx36gQ4IaUSucGJQiYS0zEDyxiK0tet+w==" saltValue="NDxl7xWrwzz6tbbZrTmXZg=="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8A0F3D04-3C04-48F9-AFA5-5D92F0E22857}">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rowBreaks count="5" manualBreakCount="5">
    <brk id="77" max="15" man="1"/>
    <brk id="191" max="15" man="1"/>
    <brk id="225" max="15" man="1"/>
    <brk id="285" max="15" man="1"/>
    <brk id="338"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2026-05-18T00:26:30Z</cp:lastPrinted>
  <dcterms:created xsi:type="dcterms:W3CDTF">2026-05-18T00:21:37Z</dcterms:created>
  <dcterms:modified xsi:type="dcterms:W3CDTF">2026-05-18T00:26:32Z</dcterms:modified>
</cp:coreProperties>
</file>